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296" windowWidth="15456" windowHeight="11640" activeTab="0"/>
  </bookViews>
  <sheets>
    <sheet name="Лист1" sheetId="1" r:id="rId1"/>
    <sheet name="Лист2" sheetId="2" r:id="rId2"/>
    <sheet name="Диаграмма1" sheetId="3" r:id="rId3"/>
    <sheet name="Диаграмма2" sheetId="4" r:id="rId4"/>
    <sheet name="Диаграмма3" sheetId="5" r:id="rId5"/>
    <sheet name="Диаграмма4" sheetId="6" r:id="rId6"/>
    <sheet name="Лист3" sheetId="7" r:id="rId7"/>
  </sheets>
  <definedNames>
    <definedName name="_xlnm.Print_Area" localSheetId="1">'Лист2'!$A$1:$F$66</definedName>
  </definedNames>
  <calcPr fullCalcOnLoad="1"/>
</workbook>
</file>

<file path=xl/sharedStrings.xml><?xml version="1.0" encoding="utf-8"?>
<sst xmlns="http://schemas.openxmlformats.org/spreadsheetml/2006/main" count="245" uniqueCount="72">
  <si>
    <t>Благотворительные взносы от организаций</t>
  </si>
  <si>
    <t>Благотворительные взносы от физических лиц</t>
  </si>
  <si>
    <t>Банковский процент</t>
  </si>
  <si>
    <t>Целевые поступления (Гранты)</t>
  </si>
  <si>
    <t xml:space="preserve">Утверждаю </t>
  </si>
  <si>
    <t>Председатель попечительского совета</t>
  </si>
  <si>
    <t>"___" __________200__года</t>
  </si>
  <si>
    <t>рублей</t>
  </si>
  <si>
    <t xml:space="preserve"> фонда попечительского совета школы 130 "фонд-130"</t>
  </si>
  <si>
    <t>ИТОГО</t>
  </si>
  <si>
    <t xml:space="preserve">Приобретение ТМЦ для передачи школе-колледжу 130   </t>
  </si>
  <si>
    <t xml:space="preserve">Услуги сторонних организаций       </t>
  </si>
  <si>
    <t>Прочие мероприятия</t>
  </si>
  <si>
    <t>Расходы на управление фондом</t>
  </si>
  <si>
    <t xml:space="preserve">           ДОХОДЫ</t>
  </si>
  <si>
    <t xml:space="preserve">         РАСХОДЫ</t>
  </si>
  <si>
    <t>Директор фонда             _____________________</t>
  </si>
  <si>
    <t>Золотухин Е.П.</t>
  </si>
  <si>
    <t>Расходы на управление фондом, в том числе:</t>
  </si>
  <si>
    <t xml:space="preserve">Зарплата бухгалтера </t>
  </si>
  <si>
    <t>Зарплата снабженца</t>
  </si>
  <si>
    <t xml:space="preserve">Начисления на ФОТ (26,2%) </t>
  </si>
  <si>
    <t>Расходы на обязательный аудит</t>
  </si>
  <si>
    <t>Расходы на программное обеспечение</t>
  </si>
  <si>
    <t>Расходы на услуги банка</t>
  </si>
  <si>
    <t>Канцелярские расходы</t>
  </si>
  <si>
    <t xml:space="preserve">Приобретение ТМЦ для передачи школе-колледжу 130, в том числе:   </t>
  </si>
  <si>
    <t>Хозтовары</t>
  </si>
  <si>
    <t>Канцтовары</t>
  </si>
  <si>
    <t>Оргтехника</t>
  </si>
  <si>
    <t>Спортинвентарь</t>
  </si>
  <si>
    <t>Электротовары</t>
  </si>
  <si>
    <t xml:space="preserve">Услуги сторонних организаций, в том числе:       </t>
  </si>
  <si>
    <t>Ремонт школы ( 1 очередь)</t>
  </si>
  <si>
    <t>Ремонт школы ( 2 очередь)</t>
  </si>
  <si>
    <t>Связь</t>
  </si>
  <si>
    <t>Библиотечный фонд и подписка</t>
  </si>
  <si>
    <t xml:space="preserve">Прочее (медикаменты, чистая вода, бланки, журналы) </t>
  </si>
  <si>
    <t>Оборудование для школы</t>
  </si>
  <si>
    <t>Культурно-массовые мероприятия</t>
  </si>
  <si>
    <t>Мебель для классов</t>
  </si>
  <si>
    <t>Охрана ОВО УВД</t>
  </si>
  <si>
    <t>Прочие услуги (медосмотр, реклама, типографские и др.)</t>
  </si>
  <si>
    <t>Внутрилицейские гранты</t>
  </si>
  <si>
    <t>Участие в олимпиадах школьников</t>
  </si>
  <si>
    <t>Информационные для бухгалтерии школы</t>
  </si>
  <si>
    <t>Информационные для учителей (семинары и пр.)</t>
  </si>
  <si>
    <t>Приложение к смете расходов (расчет статей затрат)</t>
  </si>
  <si>
    <t>Расходный материалы к оргтехнике</t>
  </si>
  <si>
    <t>____________  Кузнецов А.Н.</t>
  </si>
  <si>
    <t>Расходы по целевому финансированию</t>
  </si>
  <si>
    <t>Целевыеые расходы</t>
  </si>
  <si>
    <t>Смета доходов и расходов</t>
  </si>
  <si>
    <t>на 2008 год</t>
  </si>
  <si>
    <t>Поддержка учителей</t>
  </si>
  <si>
    <t>Информатизация школы с оплатой оператора</t>
  </si>
  <si>
    <t>Благотворительные взносы на охрану</t>
  </si>
  <si>
    <t>План</t>
  </si>
  <si>
    <t>Факт</t>
  </si>
  <si>
    <t>Выполнение в %</t>
  </si>
  <si>
    <t>Расходы на олимпиады (Казань, Кисловодск, Тула, Уфа, Ташкент)</t>
  </si>
  <si>
    <t>Общие благотворительные взносы родителей</t>
  </si>
  <si>
    <t>Взносы на охрану</t>
  </si>
  <si>
    <t>Итого</t>
  </si>
  <si>
    <t>Плановые поступления</t>
  </si>
  <si>
    <t>Местный городской общественный фонд "Фонд поддержки 130-ой школы"</t>
  </si>
  <si>
    <t>Выполнение сметы за 9 месяцев</t>
  </si>
  <si>
    <t>Новосибирск</t>
  </si>
  <si>
    <t>Автоуслуги</t>
  </si>
  <si>
    <t>Информатизация школы</t>
  </si>
  <si>
    <t>Целевые расходы</t>
  </si>
  <si>
    <t>Непредвиденные расходы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</si>
</sst>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12"/>
      <name val="Arial Cyr"/>
      <family val="0"/>
    </font>
    <font>
      <b/>
      <sz val="14"/>
      <color indexed="25"/>
      <name val="Arial Cyr"/>
      <family val="0"/>
    </font>
    <font>
      <b/>
      <sz val="16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21"/>
      <name val="Arial Cyr"/>
      <family val="0"/>
    </font>
    <font>
      <b/>
      <sz val="14"/>
      <color indexed="10"/>
      <name val="Arial Cyr"/>
      <family val="0"/>
    </font>
    <font>
      <b/>
      <sz val="12.85"/>
      <color indexed="8"/>
      <name val="Arial Cyr"/>
      <family val="0"/>
    </font>
    <font>
      <b/>
      <sz val="12"/>
      <color indexed="48"/>
      <name val="Arial Cyr"/>
      <family val="0"/>
    </font>
    <font>
      <b/>
      <sz val="12"/>
      <color indexed="25"/>
      <name val="Arial Cyr"/>
      <family val="0"/>
    </font>
    <font>
      <b/>
      <sz val="12"/>
      <color indexed="43"/>
      <name val="Arial Cyr"/>
      <family val="0"/>
    </font>
    <font>
      <b/>
      <sz val="1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24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25" xfId="0" applyFont="1" applyBorder="1" applyAlignment="1">
      <alignment wrapText="1"/>
    </xf>
    <xf numFmtId="3" fontId="3" fillId="0" borderId="19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wrapText="1"/>
    </xf>
    <xf numFmtId="3" fontId="3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 wrapText="1"/>
    </xf>
    <xf numFmtId="3" fontId="3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3" fontId="3" fillId="0" borderId="2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0" fontId="3" fillId="0" borderId="36" xfId="0" applyFont="1" applyBorder="1" applyAlignment="1">
      <alignment wrapText="1"/>
    </xf>
    <xf numFmtId="3" fontId="3" fillId="0" borderId="36" xfId="0" applyNumberFormat="1" applyFont="1" applyBorder="1" applyAlignment="1">
      <alignment/>
    </xf>
    <xf numFmtId="0" fontId="6" fillId="0" borderId="36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3" fontId="3" fillId="0" borderId="36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3" fontId="3" fillId="0" borderId="41" xfId="0" applyNumberFormat="1" applyFont="1" applyBorder="1" applyAlignment="1">
      <alignment horizontal="right"/>
    </xf>
    <xf numFmtId="0" fontId="3" fillId="0" borderId="42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0" fontId="3" fillId="0" borderId="37" xfId="0" applyFont="1" applyBorder="1" applyAlignment="1">
      <alignment/>
    </xf>
    <xf numFmtId="3" fontId="3" fillId="0" borderId="36" xfId="0" applyNumberFormat="1" applyFont="1" applyBorder="1" applyAlignment="1">
      <alignment wrapText="1"/>
    </xf>
    <xf numFmtId="0" fontId="3" fillId="0" borderId="43" xfId="0" applyFont="1" applyBorder="1" applyAlignment="1">
      <alignment wrapText="1"/>
    </xf>
    <xf numFmtId="3" fontId="3" fillId="0" borderId="43" xfId="0" applyNumberFormat="1" applyFont="1" applyBorder="1" applyAlignment="1">
      <alignment wrapText="1"/>
    </xf>
    <xf numFmtId="0" fontId="3" fillId="0" borderId="4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37" xfId="0" applyFont="1" applyFill="1" applyBorder="1" applyAlignment="1">
      <alignment horizontal="center" vertical="top"/>
    </xf>
    <xf numFmtId="0" fontId="6" fillId="0" borderId="3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4" fillId="0" borderId="46" xfId="0" applyNumberFormat="1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37" xfId="0" applyNumberFormat="1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4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wrapText="1"/>
    </xf>
    <xf numFmtId="3" fontId="6" fillId="0" borderId="24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0" fontId="4" fillId="0" borderId="48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top"/>
    </xf>
    <xf numFmtId="3" fontId="6" fillId="0" borderId="37" xfId="0" applyNumberFormat="1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0" fillId="0" borderId="0" xfId="0" applyNumberForma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center" wrapText="1"/>
    </xf>
    <xf numFmtId="0" fontId="6" fillId="0" borderId="42" xfId="0" applyFont="1" applyBorder="1" applyAlignment="1">
      <alignment wrapText="1"/>
    </xf>
    <xf numFmtId="0" fontId="0" fillId="0" borderId="42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3" fillId="0" borderId="24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3" fillId="0" borderId="36" xfId="0" applyFont="1" applyFill="1" applyBorder="1" applyAlignment="1">
      <alignment wrapText="1"/>
    </xf>
    <xf numFmtId="3" fontId="6" fillId="0" borderId="36" xfId="0" applyNumberFormat="1" applyFont="1" applyBorder="1" applyAlignment="1">
      <alignment horizontal="right"/>
    </xf>
    <xf numFmtId="0" fontId="6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Расходы Фонда за 9 месяцев 2008 года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3575"/>
          <c:w val="0.8797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Лист3!$A$2:$A$6</c:f>
              <c:strCache>
                <c:ptCount val="5"/>
                <c:pt idx="0">
                  <c:v>Расходы на управление фондом</c:v>
                </c:pt>
                <c:pt idx="1">
                  <c:v>Приобретение ТМЦ для передачи школе-колледжу 130   </c:v>
                </c:pt>
                <c:pt idx="2">
                  <c:v>Услуги сторонних организаций       </c:v>
                </c:pt>
                <c:pt idx="3">
                  <c:v>Прочие мероприятия</c:v>
                </c:pt>
                <c:pt idx="4">
                  <c:v>Целевыеые расходы</c:v>
                </c:pt>
              </c:strCache>
            </c:strRef>
          </c:cat>
          <c:val>
            <c:numRef>
              <c:f>Лист3!$B$2:$B$6</c:f>
              <c:numCache>
                <c:ptCount val="5"/>
                <c:pt idx="0">
                  <c:v>230000</c:v>
                </c:pt>
                <c:pt idx="1">
                  <c:v>500000</c:v>
                </c:pt>
                <c:pt idx="2">
                  <c:v>1800000</c:v>
                </c:pt>
                <c:pt idx="3">
                  <c:v>830000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993366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Лист3!$A$2:$A$6</c:f>
              <c:strCache>
                <c:ptCount val="5"/>
                <c:pt idx="0">
                  <c:v>Расходы на управление фондом</c:v>
                </c:pt>
                <c:pt idx="1">
                  <c:v>Приобретение ТМЦ для передачи школе-колледжу 130   </c:v>
                </c:pt>
                <c:pt idx="2">
                  <c:v>Услуги сторонних организаций       </c:v>
                </c:pt>
                <c:pt idx="3">
                  <c:v>Прочие мероприятия</c:v>
                </c:pt>
                <c:pt idx="4">
                  <c:v>Целевыеые расходы</c:v>
                </c:pt>
              </c:strCache>
            </c:strRef>
          </c:cat>
          <c:val>
            <c:numRef>
              <c:f>Лист3!$C$2:$C$6</c:f>
              <c:numCache>
                <c:ptCount val="5"/>
                <c:pt idx="0">
                  <c:v>154070</c:v>
                </c:pt>
                <c:pt idx="1">
                  <c:v>192469</c:v>
                </c:pt>
                <c:pt idx="2">
                  <c:v>1245694</c:v>
                </c:pt>
                <c:pt idx="3">
                  <c:v>579212</c:v>
                </c:pt>
                <c:pt idx="4">
                  <c:v>397623</c:v>
                </c:pt>
              </c:numCache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Рублей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4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4185"/>
          <c:w val="0.069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Выполнение плана по доходам за 9 месяцев 2008 года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3575"/>
          <c:w val="0.869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Лист3!$F$2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Лист3!$E$3:$E$8</c:f>
              <c:strCache>
                <c:ptCount val="6"/>
                <c:pt idx="0">
                  <c:v>Благотворительные взносы от организаций</c:v>
                </c:pt>
                <c:pt idx="1">
                  <c:v>Благотворительные взносы от физических лиц</c:v>
                </c:pt>
                <c:pt idx="2">
                  <c:v>Банковский процент</c:v>
                </c:pt>
                <c:pt idx="3">
                  <c:v>Благотворительные взносы на охрану</c:v>
                </c:pt>
                <c:pt idx="4">
                  <c:v>Целевые поступления (Гранты)</c:v>
                </c:pt>
                <c:pt idx="5">
                  <c:v>ИТОГО</c:v>
                </c:pt>
              </c:strCache>
            </c:strRef>
          </c:cat>
          <c:val>
            <c:numRef>
              <c:f>Лист3!$F$3:$F$8</c:f>
              <c:numCache>
                <c:ptCount val="6"/>
                <c:pt idx="0">
                  <c:v>600000</c:v>
                </c:pt>
                <c:pt idx="1">
                  <c:v>2000000</c:v>
                </c:pt>
                <c:pt idx="2">
                  <c:v>632.82</c:v>
                </c:pt>
                <c:pt idx="3">
                  <c:v>768000</c:v>
                </c:pt>
                <c:pt idx="4">
                  <c:v>0</c:v>
                </c:pt>
                <c:pt idx="5">
                  <c:v>3368632.82</c:v>
                </c:pt>
              </c:numCache>
            </c:numRef>
          </c:val>
        </c:ser>
        <c:ser>
          <c:idx val="1"/>
          <c:order val="1"/>
          <c:tx>
            <c:strRef>
              <c:f>Лист3!$G$2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Лист3!$E$3:$E$8</c:f>
              <c:strCache>
                <c:ptCount val="6"/>
                <c:pt idx="0">
                  <c:v>Благотворительные взносы от организаций</c:v>
                </c:pt>
                <c:pt idx="1">
                  <c:v>Благотворительные взносы от физических лиц</c:v>
                </c:pt>
                <c:pt idx="2">
                  <c:v>Банковский процент</c:v>
                </c:pt>
                <c:pt idx="3">
                  <c:v>Благотворительные взносы на охрану</c:v>
                </c:pt>
                <c:pt idx="4">
                  <c:v>Целевые поступления (Гранты)</c:v>
                </c:pt>
                <c:pt idx="5">
                  <c:v>ИТОГО</c:v>
                </c:pt>
              </c:strCache>
            </c:strRef>
          </c:cat>
          <c:val>
            <c:numRef>
              <c:f>Лист3!$G$3:$G$8</c:f>
              <c:numCache>
                <c:ptCount val="6"/>
                <c:pt idx="0">
                  <c:v>140000</c:v>
                </c:pt>
                <c:pt idx="1">
                  <c:v>1734970</c:v>
                </c:pt>
                <c:pt idx="2">
                  <c:v>0</c:v>
                </c:pt>
                <c:pt idx="3">
                  <c:v>502000</c:v>
                </c:pt>
                <c:pt idx="4">
                  <c:v>373124</c:v>
                </c:pt>
                <c:pt idx="5">
                  <c:v>2750094</c:v>
                </c:pt>
              </c:numCache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Рубли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6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25"/>
          <c:y val="0.35175"/>
          <c:w val="0.080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План доходов на 2008 год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35"/>
          <c:w val="0.684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Лист3!$J$2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Лист3!$I$3:$I$5</c:f>
              <c:strCache>
                <c:ptCount val="3"/>
                <c:pt idx="0">
                  <c:v>Общие благотворительные взносы родителей</c:v>
                </c:pt>
                <c:pt idx="1">
                  <c:v>Взносы на охрану</c:v>
                </c:pt>
                <c:pt idx="2">
                  <c:v>Итого</c:v>
                </c:pt>
              </c:strCache>
            </c:strRef>
          </c:cat>
          <c:val>
            <c:numRef>
              <c:f>Лист3!$J$3:$J$5</c:f>
              <c:numCache>
                <c:ptCount val="3"/>
                <c:pt idx="0">
                  <c:v>2600000</c:v>
                </c:pt>
                <c:pt idx="1">
                  <c:v>768000</c:v>
                </c:pt>
                <c:pt idx="2">
                  <c:v>3368000</c:v>
                </c:pt>
              </c:numCache>
            </c:numRef>
          </c:val>
        </c:ser>
        <c:ser>
          <c:idx val="1"/>
          <c:order val="1"/>
          <c:tx>
            <c:strRef>
              <c:f>Лист3!$K$2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Лист3!$I$3:$I$5</c:f>
              <c:strCache>
                <c:ptCount val="3"/>
                <c:pt idx="0">
                  <c:v>Общие благотворительные взносы родителей</c:v>
                </c:pt>
                <c:pt idx="1">
                  <c:v>Взносы на охрану</c:v>
                </c:pt>
                <c:pt idx="2">
                  <c:v>Итого</c:v>
                </c:pt>
              </c:strCache>
            </c:strRef>
          </c:cat>
          <c:val>
            <c:numRef>
              <c:f>Лист3!$K$3:$K$5</c:f>
              <c:numCache>
                <c:ptCount val="3"/>
                <c:pt idx="0">
                  <c:v>1874970</c:v>
                </c:pt>
                <c:pt idx="1">
                  <c:v>502000</c:v>
                </c:pt>
                <c:pt idx="2">
                  <c:v>2376970</c:v>
                </c:pt>
              </c:numCache>
            </c:numRef>
          </c:val>
        </c:ser>
        <c:ser>
          <c:idx val="2"/>
          <c:order val="2"/>
          <c:tx>
            <c:strRef>
              <c:f>Лист3!$L$2</c:f>
              <c:strCache>
                <c:ptCount val="1"/>
                <c:pt idx="0">
                  <c:v>Плановые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99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Лист3!$I$3:$I$5</c:f>
              <c:strCache>
                <c:ptCount val="3"/>
                <c:pt idx="0">
                  <c:v>Общие благотворительные взносы родителей</c:v>
                </c:pt>
                <c:pt idx="1">
                  <c:v>Взносы на охрану</c:v>
                </c:pt>
                <c:pt idx="2">
                  <c:v>Итого</c:v>
                </c:pt>
              </c:strCache>
            </c:strRef>
          </c:cat>
          <c:val>
            <c:numRef>
              <c:f>Лист3!$L$3:$L$5</c:f>
              <c:numCache>
                <c:ptCount val="3"/>
                <c:pt idx="0">
                  <c:v>725030</c:v>
                </c:pt>
                <c:pt idx="1">
                  <c:v>266000</c:v>
                </c:pt>
                <c:pt idx="2">
                  <c:v>991030</c:v>
                </c:pt>
              </c:numCache>
            </c:numRef>
          </c:val>
        </c:ser>
        <c:axId val="51604767"/>
        <c:axId val="61789720"/>
      </c:bar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Рубли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0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75"/>
          <c:y val="0.33325"/>
          <c:w val="0.265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Выполнение плана расходов за 9 месяцев 2008 года в процентах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75"/>
          <c:w val="0.977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Лист3!$M$2:$M$7</c:f>
              <c:strCache>
                <c:ptCount val="6"/>
                <c:pt idx="0">
                  <c:v>Расходы на управление фондом</c:v>
                </c:pt>
                <c:pt idx="1">
                  <c:v>Приобретение ТМЦ для передачи школе-колледжу 130   </c:v>
                </c:pt>
                <c:pt idx="2">
                  <c:v>Услуги сторонних организаций       </c:v>
                </c:pt>
                <c:pt idx="3">
                  <c:v>Прочие мероприятия</c:v>
                </c:pt>
                <c:pt idx="4">
                  <c:v>Целевыеые расходы</c:v>
                </c:pt>
                <c:pt idx="5">
                  <c:v>ИТОГО</c:v>
                </c:pt>
              </c:strCache>
            </c:strRef>
          </c:cat>
          <c:val>
            <c:numRef>
              <c:f>Лист3!$N$2:$N$7</c:f>
              <c:numCache>
                <c:ptCount val="6"/>
                <c:pt idx="0">
                  <c:v>66.98695652173913</c:v>
                </c:pt>
                <c:pt idx="1">
                  <c:v>38.4938</c:v>
                </c:pt>
                <c:pt idx="2">
                  <c:v>69.20522222222222</c:v>
                </c:pt>
                <c:pt idx="3">
                  <c:v>69.78457831325301</c:v>
                </c:pt>
                <c:pt idx="4">
                  <c:v>100</c:v>
                </c:pt>
                <c:pt idx="5">
                  <c:v>76.46035714285713</c:v>
                </c:pt>
              </c:numCache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SheetLayoutView="100" zoomScalePageLayoutView="0" workbookViewId="0" topLeftCell="A46">
      <selection activeCell="B82" sqref="B82"/>
    </sheetView>
  </sheetViews>
  <sheetFormatPr defaultColWidth="9.00390625" defaultRowHeight="12.75"/>
  <cols>
    <col min="1" max="1" width="3.875" style="50" customWidth="1"/>
    <col min="2" max="2" width="57.50390625" style="0" customWidth="1"/>
    <col min="3" max="3" width="16.875" style="7" customWidth="1"/>
    <col min="4" max="4" width="8.125" style="0" customWidth="1"/>
  </cols>
  <sheetData>
    <row r="1" ht="15">
      <c r="C1" s="6" t="s">
        <v>4</v>
      </c>
    </row>
    <row r="2" ht="15">
      <c r="C2" s="6" t="s">
        <v>5</v>
      </c>
    </row>
    <row r="3" ht="15">
      <c r="C3" s="6" t="s">
        <v>49</v>
      </c>
    </row>
    <row r="4" ht="15">
      <c r="C4" s="6" t="s">
        <v>6</v>
      </c>
    </row>
    <row r="5" ht="15">
      <c r="C5" s="6"/>
    </row>
    <row r="6" ht="15">
      <c r="C6" s="6"/>
    </row>
    <row r="7" ht="15">
      <c r="C7" s="6"/>
    </row>
    <row r="8" ht="15">
      <c r="C8" s="6"/>
    </row>
    <row r="9" ht="17.25">
      <c r="B9" s="29" t="s">
        <v>52</v>
      </c>
    </row>
    <row r="10" ht="17.25">
      <c r="B10" s="28" t="s">
        <v>8</v>
      </c>
    </row>
    <row r="11" ht="17.25">
      <c r="B11" s="27" t="s">
        <v>53</v>
      </c>
    </row>
    <row r="12" ht="20.25" customHeight="1"/>
    <row r="13" ht="20.25" customHeight="1">
      <c r="B13" s="27" t="s">
        <v>14</v>
      </c>
    </row>
    <row r="14" ht="22.5" customHeight="1" thickBot="1">
      <c r="F14" s="48"/>
    </row>
    <row r="15" spans="1:4" s="2" customFormat="1" ht="21" customHeight="1">
      <c r="A15" s="51">
        <v>1</v>
      </c>
      <c r="B15" s="10" t="s">
        <v>0</v>
      </c>
      <c r="C15" s="11">
        <v>700000</v>
      </c>
      <c r="D15" s="12" t="s">
        <v>7</v>
      </c>
    </row>
    <row r="16" spans="1:4" s="2" customFormat="1" ht="21" customHeight="1">
      <c r="A16" s="52">
        <v>2</v>
      </c>
      <c r="B16" s="4" t="s">
        <v>1</v>
      </c>
      <c r="C16" s="8">
        <v>1800000</v>
      </c>
      <c r="D16" s="13" t="s">
        <v>7</v>
      </c>
    </row>
    <row r="17" spans="1:4" s="2" customFormat="1" ht="21" customHeight="1">
      <c r="A17" s="52">
        <v>3</v>
      </c>
      <c r="B17" s="4" t="s">
        <v>2</v>
      </c>
      <c r="C17" s="8">
        <v>1000</v>
      </c>
      <c r="D17" s="13" t="s">
        <v>7</v>
      </c>
    </row>
    <row r="18" spans="1:4" s="2" customFormat="1" ht="21" customHeight="1" thickBot="1">
      <c r="A18" s="53">
        <v>4</v>
      </c>
      <c r="B18" s="14" t="s">
        <v>3</v>
      </c>
      <c r="C18" s="15">
        <v>500000</v>
      </c>
      <c r="D18" s="16" t="s">
        <v>7</v>
      </c>
    </row>
    <row r="19" spans="1:4" s="2" customFormat="1" ht="15" thickBot="1">
      <c r="A19" s="54"/>
      <c r="B19" s="19" t="s">
        <v>9</v>
      </c>
      <c r="C19" s="17">
        <f>SUM(C15:C18)</f>
        <v>3001000</v>
      </c>
      <c r="D19" s="18" t="s">
        <v>7</v>
      </c>
    </row>
    <row r="20" spans="1:3" s="2" customFormat="1" ht="15">
      <c r="A20" s="50"/>
      <c r="C20" s="9"/>
    </row>
    <row r="21" spans="1:3" s="2" customFormat="1" ht="17.25">
      <c r="A21" s="50"/>
      <c r="B21" s="27" t="s">
        <v>15</v>
      </c>
      <c r="C21" s="9"/>
    </row>
    <row r="22" spans="1:3" s="2" customFormat="1" ht="15" thickBot="1">
      <c r="A22" s="50"/>
      <c r="C22" s="9"/>
    </row>
    <row r="23" spans="1:4" s="2" customFormat="1" ht="21" customHeight="1">
      <c r="A23" s="55">
        <v>1</v>
      </c>
      <c r="B23" s="10" t="s">
        <v>13</v>
      </c>
      <c r="C23" s="38">
        <f>C52</f>
        <v>230000</v>
      </c>
      <c r="D23" s="12" t="s">
        <v>7</v>
      </c>
    </row>
    <row r="24" spans="1:4" s="2" customFormat="1" ht="30" customHeight="1">
      <c r="A24" s="52">
        <f>A23+1</f>
        <v>2</v>
      </c>
      <c r="B24" s="4" t="s">
        <v>10</v>
      </c>
      <c r="C24" s="39">
        <f>C65</f>
        <v>800000</v>
      </c>
      <c r="D24" s="13" t="s">
        <v>7</v>
      </c>
    </row>
    <row r="25" spans="1:4" s="2" customFormat="1" ht="21" customHeight="1">
      <c r="A25" s="52">
        <f>A24+1</f>
        <v>3</v>
      </c>
      <c r="B25" s="4" t="s">
        <v>11</v>
      </c>
      <c r="C25" s="40">
        <f>C76</f>
        <v>1560000</v>
      </c>
      <c r="D25" s="13" t="s">
        <v>7</v>
      </c>
    </row>
    <row r="26" spans="1:4" s="2" customFormat="1" ht="21" customHeight="1">
      <c r="A26" s="52">
        <f>A25+1</f>
        <v>4</v>
      </c>
      <c r="B26" s="4" t="s">
        <v>12</v>
      </c>
      <c r="C26" s="40">
        <f>C82</f>
        <v>380000</v>
      </c>
      <c r="D26" s="13" t="s">
        <v>7</v>
      </c>
    </row>
    <row r="27" spans="1:4" s="2" customFormat="1" ht="21" customHeight="1" thickBot="1">
      <c r="A27" s="53">
        <f>A26+1</f>
        <v>5</v>
      </c>
      <c r="B27" s="36" t="s">
        <v>70</v>
      </c>
      <c r="C27" s="41">
        <f>C85</f>
        <v>0</v>
      </c>
      <c r="D27" s="42" t="s">
        <v>7</v>
      </c>
    </row>
    <row r="28" spans="1:4" s="2" customFormat="1" ht="21" customHeight="1" thickBot="1">
      <c r="A28" s="54"/>
      <c r="B28" s="19" t="s">
        <v>9</v>
      </c>
      <c r="C28" s="37">
        <f>SUM(C23:C27)</f>
        <v>2970000</v>
      </c>
      <c r="D28" s="18" t="s">
        <v>7</v>
      </c>
    </row>
    <row r="29" spans="1:3" s="2" customFormat="1" ht="15">
      <c r="A29" s="50"/>
      <c r="C29" s="9"/>
    </row>
    <row r="30" spans="1:3" s="2" customFormat="1" ht="15">
      <c r="A30" s="50"/>
      <c r="C30" s="9"/>
    </row>
    <row r="31" spans="1:3" s="2" customFormat="1" ht="15">
      <c r="A31" s="50"/>
      <c r="C31" s="9"/>
    </row>
    <row r="32" spans="1:3" s="2" customFormat="1" ht="15">
      <c r="A32" s="50"/>
      <c r="C32" s="9"/>
    </row>
    <row r="33" spans="1:3" s="2" customFormat="1" ht="15">
      <c r="A33" s="50"/>
      <c r="B33" s="2" t="s">
        <v>16</v>
      </c>
      <c r="C33" s="9" t="s">
        <v>17</v>
      </c>
    </row>
    <row r="34" spans="1:3" s="2" customFormat="1" ht="15">
      <c r="A34" s="50"/>
      <c r="C34" s="9"/>
    </row>
    <row r="35" spans="1:3" s="2" customFormat="1" ht="15">
      <c r="A35" s="50"/>
      <c r="C35" s="9"/>
    </row>
    <row r="36" spans="1:3" s="2" customFormat="1" ht="15">
      <c r="A36" s="50"/>
      <c r="C36" s="9"/>
    </row>
    <row r="37" spans="1:3" s="2" customFormat="1" ht="15">
      <c r="A37" s="50"/>
      <c r="C37" s="9"/>
    </row>
    <row r="38" spans="1:3" s="2" customFormat="1" ht="15">
      <c r="A38" s="50"/>
      <c r="C38" s="9"/>
    </row>
    <row r="39" spans="1:3" s="2" customFormat="1" ht="15">
      <c r="A39" s="50"/>
      <c r="C39" s="6"/>
    </row>
    <row r="40" spans="1:3" s="2" customFormat="1" ht="15">
      <c r="A40" s="50"/>
      <c r="C40" s="6"/>
    </row>
    <row r="41" spans="1:3" s="2" customFormat="1" ht="15">
      <c r="A41" s="50"/>
      <c r="C41" s="6"/>
    </row>
    <row r="42" spans="1:3" s="2" customFormat="1" ht="17.25">
      <c r="A42" s="50"/>
      <c r="B42" s="45" t="s">
        <v>47</v>
      </c>
      <c r="C42" s="6"/>
    </row>
    <row r="43" spans="1:3" s="2" customFormat="1" ht="17.25">
      <c r="A43" s="50"/>
      <c r="B43" s="44"/>
      <c r="C43" s="6"/>
    </row>
    <row r="44" spans="1:4" s="2" customFormat="1" ht="15.75" thickBot="1">
      <c r="A44" s="56"/>
      <c r="B44" s="46" t="s">
        <v>18</v>
      </c>
      <c r="C44" s="32"/>
      <c r="D44" s="20"/>
    </row>
    <row r="45" spans="1:4" s="2" customFormat="1" ht="15">
      <c r="A45" s="55">
        <v>1</v>
      </c>
      <c r="B45" s="33" t="s">
        <v>19</v>
      </c>
      <c r="C45" s="49">
        <v>120000</v>
      </c>
      <c r="D45" s="24" t="s">
        <v>7</v>
      </c>
    </row>
    <row r="46" spans="1:4" s="2" customFormat="1" ht="15">
      <c r="A46" s="52">
        <f aca="true" t="shared" si="0" ref="A46:A51">A45+1</f>
        <v>2</v>
      </c>
      <c r="B46" s="5" t="s">
        <v>20</v>
      </c>
      <c r="C46" s="22">
        <v>36000</v>
      </c>
      <c r="D46" s="25" t="s">
        <v>7</v>
      </c>
    </row>
    <row r="47" spans="1:4" s="2" customFormat="1" ht="15">
      <c r="A47" s="52">
        <f t="shared" si="0"/>
        <v>3</v>
      </c>
      <c r="B47" s="5" t="s">
        <v>21</v>
      </c>
      <c r="C47" s="22">
        <f>(C45+C46)*0.262</f>
        <v>40872</v>
      </c>
      <c r="D47" s="25" t="s">
        <v>7</v>
      </c>
    </row>
    <row r="48" spans="1:4" s="2" customFormat="1" ht="15">
      <c r="A48" s="52">
        <f t="shared" si="0"/>
        <v>4</v>
      </c>
      <c r="B48" s="5" t="s">
        <v>22</v>
      </c>
      <c r="C48" s="22">
        <v>15000</v>
      </c>
      <c r="D48" s="25" t="s">
        <v>7</v>
      </c>
    </row>
    <row r="49" spans="1:4" s="2" customFormat="1" ht="15">
      <c r="A49" s="52">
        <f t="shared" si="0"/>
        <v>5</v>
      </c>
      <c r="B49" s="5" t="s">
        <v>25</v>
      </c>
      <c r="C49" s="22">
        <v>7800</v>
      </c>
      <c r="D49" s="25" t="s">
        <v>7</v>
      </c>
    </row>
    <row r="50" spans="1:4" s="2" customFormat="1" ht="15">
      <c r="A50" s="52">
        <f t="shared" si="0"/>
        <v>6</v>
      </c>
      <c r="B50" s="5" t="s">
        <v>23</v>
      </c>
      <c r="C50" s="22">
        <f>7200+2638</f>
        <v>9838</v>
      </c>
      <c r="D50" s="25" t="s">
        <v>7</v>
      </c>
    </row>
    <row r="51" spans="1:4" s="2" customFormat="1" ht="15">
      <c r="A51" s="52">
        <f t="shared" si="0"/>
        <v>7</v>
      </c>
      <c r="B51" s="5" t="s">
        <v>24</v>
      </c>
      <c r="C51" s="22">
        <v>490</v>
      </c>
      <c r="D51" s="25" t="s">
        <v>7</v>
      </c>
    </row>
    <row r="52" spans="1:4" ht="15.75" thickBot="1">
      <c r="A52" s="57"/>
      <c r="B52" s="30" t="s">
        <v>9</v>
      </c>
      <c r="C52" s="109">
        <f>SUM(C45:C51)</f>
        <v>230000</v>
      </c>
      <c r="D52" s="26" t="s">
        <v>7</v>
      </c>
    </row>
    <row r="54" ht="31.5" thickBot="1">
      <c r="B54" s="46" t="s">
        <v>26</v>
      </c>
    </row>
    <row r="55" spans="1:4" ht="15">
      <c r="A55" s="55">
        <v>1</v>
      </c>
      <c r="B55" s="23" t="s">
        <v>36</v>
      </c>
      <c r="C55" s="31">
        <v>100000</v>
      </c>
      <c r="D55" s="24" t="s">
        <v>7</v>
      </c>
    </row>
    <row r="56" spans="1:4" ht="15">
      <c r="A56" s="52">
        <f>A55+1</f>
        <v>2</v>
      </c>
      <c r="B56" s="3" t="s">
        <v>28</v>
      </c>
      <c r="C56" s="21">
        <v>60000</v>
      </c>
      <c r="D56" s="25" t="s">
        <v>7</v>
      </c>
    </row>
    <row r="57" spans="1:4" ht="15">
      <c r="A57" s="52">
        <f aca="true" t="shared" si="1" ref="A57:A64">A56+1</f>
        <v>3</v>
      </c>
      <c r="B57" s="3" t="s">
        <v>40</v>
      </c>
      <c r="C57" s="21">
        <v>100000</v>
      </c>
      <c r="D57" s="25" t="s">
        <v>7</v>
      </c>
    </row>
    <row r="58" spans="1:4" ht="15">
      <c r="A58" s="52">
        <f t="shared" si="1"/>
        <v>4</v>
      </c>
      <c r="B58" s="3" t="s">
        <v>38</v>
      </c>
      <c r="C58" s="21">
        <v>200000</v>
      </c>
      <c r="D58" s="25" t="s">
        <v>7</v>
      </c>
    </row>
    <row r="59" spans="1:4" ht="15">
      <c r="A59" s="52">
        <f t="shared" si="1"/>
        <v>5</v>
      </c>
      <c r="B59" s="3" t="s">
        <v>29</v>
      </c>
      <c r="C59" s="21">
        <v>50000</v>
      </c>
      <c r="D59" s="25" t="s">
        <v>7</v>
      </c>
    </row>
    <row r="60" spans="1:4" ht="15">
      <c r="A60" s="52">
        <f t="shared" si="1"/>
        <v>6</v>
      </c>
      <c r="B60" s="34" t="s">
        <v>48</v>
      </c>
      <c r="C60" s="22">
        <v>80000</v>
      </c>
      <c r="D60" s="25" t="s">
        <v>7</v>
      </c>
    </row>
    <row r="61" spans="1:4" ht="15">
      <c r="A61" s="52">
        <f t="shared" si="1"/>
        <v>7</v>
      </c>
      <c r="B61" s="3" t="s">
        <v>30</v>
      </c>
      <c r="C61" s="21">
        <v>50000</v>
      </c>
      <c r="D61" s="25" t="s">
        <v>7</v>
      </c>
    </row>
    <row r="62" spans="1:4" ht="15">
      <c r="A62" s="52">
        <f t="shared" si="1"/>
        <v>8</v>
      </c>
      <c r="B62" s="3" t="s">
        <v>27</v>
      </c>
      <c r="C62" s="21">
        <v>80000</v>
      </c>
      <c r="D62" s="25" t="s">
        <v>7</v>
      </c>
    </row>
    <row r="63" spans="1:4" ht="15">
      <c r="A63" s="52">
        <f t="shared" si="1"/>
        <v>9</v>
      </c>
      <c r="B63" s="3" t="s">
        <v>31</v>
      </c>
      <c r="C63" s="21">
        <v>30000</v>
      </c>
      <c r="D63" s="25" t="s">
        <v>7</v>
      </c>
    </row>
    <row r="64" spans="1:4" ht="15.75" customHeight="1">
      <c r="A64" s="52">
        <f t="shared" si="1"/>
        <v>10</v>
      </c>
      <c r="B64" s="3" t="s">
        <v>37</v>
      </c>
      <c r="C64" s="21">
        <v>50000</v>
      </c>
      <c r="D64" s="25" t="s">
        <v>7</v>
      </c>
    </row>
    <row r="65" spans="1:4" ht="15.75" thickBot="1">
      <c r="A65" s="58"/>
      <c r="B65" s="30" t="s">
        <v>9</v>
      </c>
      <c r="C65" s="109">
        <f>SUM(C55:C64)</f>
        <v>800000</v>
      </c>
      <c r="D65" s="26" t="s">
        <v>7</v>
      </c>
    </row>
    <row r="66" spans="1:4" ht="15">
      <c r="A66" s="56"/>
      <c r="B66" s="20"/>
      <c r="C66" s="35"/>
      <c r="D66" s="20"/>
    </row>
    <row r="67" ht="15.75" thickBot="1">
      <c r="B67" s="46" t="s">
        <v>32</v>
      </c>
    </row>
    <row r="68" spans="1:4" ht="15">
      <c r="A68" s="55">
        <v>1</v>
      </c>
      <c r="B68" s="23" t="s">
        <v>33</v>
      </c>
      <c r="C68" s="31">
        <v>1000000</v>
      </c>
      <c r="D68" s="24" t="s">
        <v>7</v>
      </c>
    </row>
    <row r="69" spans="1:4" ht="15">
      <c r="A69" s="52">
        <f>A68+1</f>
        <v>2</v>
      </c>
      <c r="B69" s="3" t="s">
        <v>34</v>
      </c>
      <c r="C69" s="21">
        <v>75000</v>
      </c>
      <c r="D69" s="25" t="s">
        <v>7</v>
      </c>
    </row>
    <row r="70" spans="1:4" ht="15">
      <c r="A70" s="52">
        <f>A69+1</f>
        <v>3</v>
      </c>
      <c r="B70" s="3" t="s">
        <v>45</v>
      </c>
      <c r="C70" s="21">
        <v>20000</v>
      </c>
      <c r="D70" s="25" t="s">
        <v>7</v>
      </c>
    </row>
    <row r="71" spans="1:4" ht="15">
      <c r="A71" s="52"/>
      <c r="B71" s="3" t="s">
        <v>46</v>
      </c>
      <c r="C71" s="21">
        <v>10000</v>
      </c>
      <c r="D71" s="25" t="s">
        <v>7</v>
      </c>
    </row>
    <row r="72" spans="1:4" ht="15">
      <c r="A72" s="52">
        <f>A70+1</f>
        <v>4</v>
      </c>
      <c r="B72" s="3" t="s">
        <v>35</v>
      </c>
      <c r="C72" s="21">
        <v>35000</v>
      </c>
      <c r="D72" s="25" t="s">
        <v>7</v>
      </c>
    </row>
    <row r="73" spans="1:4" ht="15">
      <c r="A73" s="52">
        <f>A72+1</f>
        <v>5</v>
      </c>
      <c r="B73" s="34" t="s">
        <v>41</v>
      </c>
      <c r="C73" s="22">
        <v>200000</v>
      </c>
      <c r="D73" s="25" t="s">
        <v>7</v>
      </c>
    </row>
    <row r="74" spans="1:4" ht="30">
      <c r="A74" s="52">
        <f>A73+1</f>
        <v>6</v>
      </c>
      <c r="B74" s="34" t="s">
        <v>42</v>
      </c>
      <c r="C74" s="22">
        <v>150000</v>
      </c>
      <c r="D74" s="25" t="s">
        <v>7</v>
      </c>
    </row>
    <row r="75" spans="1:4" ht="15">
      <c r="A75" s="53">
        <v>7</v>
      </c>
      <c r="B75" s="137" t="s">
        <v>68</v>
      </c>
      <c r="C75" s="76">
        <v>70000</v>
      </c>
      <c r="D75" s="77" t="s">
        <v>7</v>
      </c>
    </row>
    <row r="76" spans="1:4" ht="15.75" thickBot="1">
      <c r="A76" s="58"/>
      <c r="B76" s="30" t="s">
        <v>9</v>
      </c>
      <c r="C76" s="109">
        <f>SUM(C68:C75)</f>
        <v>1560000</v>
      </c>
      <c r="D76" s="26" t="s">
        <v>7</v>
      </c>
    </row>
    <row r="77" spans="1:4" ht="15.75" thickBot="1">
      <c r="A77" s="56"/>
      <c r="B77" s="47" t="s">
        <v>12</v>
      </c>
      <c r="C77" s="43"/>
      <c r="D77" s="1"/>
    </row>
    <row r="78" spans="1:4" ht="15">
      <c r="A78" s="55">
        <v>1</v>
      </c>
      <c r="B78" s="23" t="s">
        <v>39</v>
      </c>
      <c r="C78" s="31">
        <v>30000</v>
      </c>
      <c r="D78" s="24" t="s">
        <v>7</v>
      </c>
    </row>
    <row r="79" spans="1:4" ht="15">
      <c r="A79" s="52">
        <f>A78+1</f>
        <v>2</v>
      </c>
      <c r="B79" s="3" t="s">
        <v>44</v>
      </c>
      <c r="C79" s="21">
        <v>150000</v>
      </c>
      <c r="D79" s="25" t="s">
        <v>7</v>
      </c>
    </row>
    <row r="80" spans="1:4" ht="15">
      <c r="A80" s="53">
        <v>3</v>
      </c>
      <c r="B80" s="60" t="s">
        <v>43</v>
      </c>
      <c r="C80" s="61">
        <v>150000</v>
      </c>
      <c r="D80" s="77" t="s">
        <v>7</v>
      </c>
    </row>
    <row r="81" spans="1:4" ht="15">
      <c r="A81" s="53">
        <v>4</v>
      </c>
      <c r="B81" s="60" t="s">
        <v>69</v>
      </c>
      <c r="C81" s="61">
        <v>50000</v>
      </c>
      <c r="D81" s="77" t="s">
        <v>7</v>
      </c>
    </row>
    <row r="82" spans="1:4" ht="15.75" thickBot="1">
      <c r="A82" s="58"/>
      <c r="B82" s="30" t="s">
        <v>9</v>
      </c>
      <c r="C82" s="109">
        <f>SUM(C78:C81)</f>
        <v>380000</v>
      </c>
      <c r="D82" s="26" t="s">
        <v>7</v>
      </c>
    </row>
    <row r="83" spans="1:4" ht="15">
      <c r="A83" s="53"/>
      <c r="B83" s="139" t="s">
        <v>71</v>
      </c>
      <c r="C83" s="138"/>
      <c r="D83" s="77"/>
    </row>
    <row r="84" spans="1:4" ht="15" thickBot="1">
      <c r="A84" s="53">
        <v>1</v>
      </c>
      <c r="B84" s="140" t="s">
        <v>71</v>
      </c>
      <c r="C84" s="76">
        <v>31000</v>
      </c>
      <c r="D84" s="26" t="s">
        <v>7</v>
      </c>
    </row>
    <row r="85" spans="1:4" ht="15">
      <c r="A85" s="53"/>
      <c r="B85" s="62" t="s">
        <v>50</v>
      </c>
      <c r="C85" s="61">
        <v>0</v>
      </c>
      <c r="D85" s="25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80" zoomScaleSheetLayoutView="80" zoomScalePageLayoutView="0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65.625" style="64" customWidth="1"/>
    <col min="3" max="3" width="16.50390625" style="0" customWidth="1"/>
    <col min="4" max="4" width="15.375" style="0" customWidth="1"/>
    <col min="5" max="5" width="20.50390625" style="105" customWidth="1"/>
    <col min="6" max="6" width="16.125" style="0" customWidth="1"/>
  </cols>
  <sheetData>
    <row r="1" spans="1:5" ht="21" customHeight="1">
      <c r="A1" s="50"/>
      <c r="B1" s="63" t="s">
        <v>67</v>
      </c>
      <c r="C1" s="7"/>
      <c r="D1" s="7"/>
      <c r="E1" s="118"/>
    </row>
    <row r="2" spans="1:5" ht="21" customHeight="1">
      <c r="A2" s="50"/>
      <c r="B2" s="63" t="s">
        <v>65</v>
      </c>
      <c r="C2" s="7"/>
      <c r="D2" s="7"/>
      <c r="E2" s="118"/>
    </row>
    <row r="3" spans="1:5" ht="24" customHeight="1" thickBot="1">
      <c r="A3" s="50"/>
      <c r="B3" s="63" t="s">
        <v>66</v>
      </c>
      <c r="C3" s="7"/>
      <c r="D3" s="7"/>
      <c r="E3" s="118"/>
    </row>
    <row r="4" spans="1:8" s="105" customFormat="1" ht="52.5" customHeight="1" thickBot="1">
      <c r="A4" s="101"/>
      <c r="B4" s="102"/>
      <c r="C4" s="103" t="s">
        <v>57</v>
      </c>
      <c r="D4" s="100" t="s">
        <v>58</v>
      </c>
      <c r="E4" s="100" t="s">
        <v>59</v>
      </c>
      <c r="F4" s="104"/>
      <c r="H4" s="106"/>
    </row>
    <row r="5" spans="1:6" s="2" customFormat="1" ht="29.25" customHeight="1">
      <c r="A5" s="51">
        <v>1</v>
      </c>
      <c r="B5" s="10" t="s">
        <v>0</v>
      </c>
      <c r="C5" s="11">
        <v>600000</v>
      </c>
      <c r="D5" s="108">
        <v>140000</v>
      </c>
      <c r="E5" s="110">
        <f>D5/C5*100</f>
        <v>23.333333333333332</v>
      </c>
      <c r="F5" s="12" t="s">
        <v>7</v>
      </c>
    </row>
    <row r="6" spans="1:6" s="2" customFormat="1" ht="30.75" customHeight="1">
      <c r="A6" s="52">
        <v>2</v>
      </c>
      <c r="B6" s="4" t="s">
        <v>1</v>
      </c>
      <c r="C6" s="8">
        <v>2000000</v>
      </c>
      <c r="D6" s="22">
        <v>1734970</v>
      </c>
      <c r="E6" s="110">
        <f>D6/C6*100</f>
        <v>86.74849999999999</v>
      </c>
      <c r="F6" s="13" t="s">
        <v>7</v>
      </c>
    </row>
    <row r="7" spans="1:6" s="2" customFormat="1" ht="27" customHeight="1">
      <c r="A7" s="52">
        <v>3</v>
      </c>
      <c r="B7" s="4" t="s">
        <v>2</v>
      </c>
      <c r="C7" s="8">
        <v>632.82</v>
      </c>
      <c r="D7" s="22">
        <v>0</v>
      </c>
      <c r="E7" s="110">
        <f>D7/C7*100</f>
        <v>0</v>
      </c>
      <c r="F7" s="13" t="s">
        <v>7</v>
      </c>
    </row>
    <row r="8" spans="1:6" s="2" customFormat="1" ht="27" customHeight="1">
      <c r="A8" s="53">
        <v>4</v>
      </c>
      <c r="B8" s="36" t="s">
        <v>56</v>
      </c>
      <c r="C8" s="59">
        <v>768000</v>
      </c>
      <c r="D8" s="22">
        <v>502000</v>
      </c>
      <c r="E8" s="110">
        <f>D8/C8*100</f>
        <v>65.36458333333334</v>
      </c>
      <c r="F8" s="13" t="s">
        <v>7</v>
      </c>
    </row>
    <row r="9" spans="1:6" s="2" customFormat="1" ht="27" customHeight="1" thickBot="1">
      <c r="A9" s="53">
        <v>4</v>
      </c>
      <c r="B9" s="14" t="s">
        <v>3</v>
      </c>
      <c r="C9" s="15">
        <v>0</v>
      </c>
      <c r="D9" s="76">
        <v>373124</v>
      </c>
      <c r="E9" s="127"/>
      <c r="F9" s="16" t="s">
        <v>7</v>
      </c>
    </row>
    <row r="10" spans="1:6" s="2" customFormat="1" ht="27" customHeight="1" thickBot="1">
      <c r="A10" s="54"/>
      <c r="B10" s="125" t="s">
        <v>9</v>
      </c>
      <c r="C10" s="126">
        <f>SUM(C5:C9)</f>
        <v>3368632.82</v>
      </c>
      <c r="D10" s="126">
        <f>SUM(D5:D9)</f>
        <v>2750094</v>
      </c>
      <c r="E10" s="116">
        <f>D10/C10*100</f>
        <v>81.63828315369794</v>
      </c>
      <c r="F10" s="75" t="s">
        <v>7</v>
      </c>
    </row>
    <row r="11" spans="1:5" s="2" customFormat="1" ht="27" customHeight="1" thickBot="1">
      <c r="A11" s="50"/>
      <c r="B11" s="65"/>
      <c r="C11" s="9"/>
      <c r="D11" s="9"/>
      <c r="E11" s="119"/>
    </row>
    <row r="12" spans="1:6" s="99" customFormat="1" ht="57.75" customHeight="1" thickBot="1">
      <c r="A12" s="91"/>
      <c r="B12" s="93" t="s">
        <v>15</v>
      </c>
      <c r="C12" s="93" t="s">
        <v>57</v>
      </c>
      <c r="D12" s="94" t="s">
        <v>58</v>
      </c>
      <c r="E12" s="100" t="s">
        <v>59</v>
      </c>
      <c r="F12" s="98"/>
    </row>
    <row r="13" spans="1:6" s="2" customFormat="1" ht="27" customHeight="1">
      <c r="A13" s="89">
        <v>1</v>
      </c>
      <c r="B13" s="87" t="s">
        <v>13</v>
      </c>
      <c r="C13" s="88">
        <f>C30</f>
        <v>230000</v>
      </c>
      <c r="D13" s="88">
        <f>D30</f>
        <v>154070</v>
      </c>
      <c r="E13" s="110">
        <f>E30</f>
        <v>66.98695652173913</v>
      </c>
      <c r="F13" s="90" t="s">
        <v>7</v>
      </c>
    </row>
    <row r="14" spans="1:6" s="2" customFormat="1" ht="30" customHeight="1">
      <c r="A14" s="52">
        <f>A13+1</f>
        <v>2</v>
      </c>
      <c r="B14" s="3" t="s">
        <v>10</v>
      </c>
      <c r="C14" s="84">
        <f>C43</f>
        <v>500000</v>
      </c>
      <c r="D14" s="84">
        <f>D43</f>
        <v>192469</v>
      </c>
      <c r="E14" s="111">
        <f>E43</f>
        <v>38.4938</v>
      </c>
      <c r="F14" s="25" t="s">
        <v>7</v>
      </c>
    </row>
    <row r="15" spans="1:6" s="2" customFormat="1" ht="24" customHeight="1">
      <c r="A15" s="52">
        <f>A14+1</f>
        <v>3</v>
      </c>
      <c r="B15" s="3" t="s">
        <v>11</v>
      </c>
      <c r="C15" s="84">
        <f>C53</f>
        <v>1800000</v>
      </c>
      <c r="D15" s="84">
        <f>D53</f>
        <v>1245694</v>
      </c>
      <c r="E15" s="111">
        <f>E53</f>
        <v>69.20522222222222</v>
      </c>
      <c r="F15" s="25" t="s">
        <v>7</v>
      </c>
    </row>
    <row r="16" spans="1:6" s="2" customFormat="1" ht="27" customHeight="1">
      <c r="A16" s="52">
        <f>A15+1</f>
        <v>4</v>
      </c>
      <c r="B16" s="3" t="s">
        <v>12</v>
      </c>
      <c r="C16" s="84">
        <f>C61</f>
        <v>830000</v>
      </c>
      <c r="D16" s="84">
        <f>D61</f>
        <v>579212</v>
      </c>
      <c r="E16" s="111">
        <f>E61</f>
        <v>69.78457831325301</v>
      </c>
      <c r="F16" s="25" t="s">
        <v>7</v>
      </c>
    </row>
    <row r="17" spans="1:6" s="2" customFormat="1" ht="27" customHeight="1" thickBot="1">
      <c r="A17" s="53">
        <f>A16+1</f>
        <v>5</v>
      </c>
      <c r="B17" s="60" t="s">
        <v>51</v>
      </c>
      <c r="C17" s="86">
        <v>0</v>
      </c>
      <c r="D17" s="86">
        <f>D66</f>
        <v>397623</v>
      </c>
      <c r="E17" s="112">
        <f>E62</f>
        <v>0</v>
      </c>
      <c r="F17" s="77" t="s">
        <v>7</v>
      </c>
    </row>
    <row r="18" spans="1:6" s="2" customFormat="1" ht="27" customHeight="1" thickBot="1">
      <c r="A18" s="74"/>
      <c r="B18" s="85" t="s">
        <v>9</v>
      </c>
      <c r="C18" s="126">
        <f>SUM(C13:C17)</f>
        <v>3360000</v>
      </c>
      <c r="D18" s="126">
        <f>SUM(D13:D17)</f>
        <v>2569068</v>
      </c>
      <c r="E18" s="116">
        <f>D18/C18*100</f>
        <v>76.46035714285713</v>
      </c>
      <c r="F18" s="75" t="s">
        <v>7</v>
      </c>
    </row>
    <row r="20" spans="1:5" s="2" customFormat="1" ht="17.25">
      <c r="A20" s="50"/>
      <c r="B20" s="66" t="s">
        <v>47</v>
      </c>
      <c r="C20" s="6"/>
      <c r="D20" s="6"/>
      <c r="E20" s="120"/>
    </row>
    <row r="21" spans="1:5" s="2" customFormat="1" ht="18" thickBot="1">
      <c r="A21" s="50"/>
      <c r="B21" s="44"/>
      <c r="C21" s="6"/>
      <c r="D21" s="6"/>
      <c r="E21" s="120"/>
    </row>
    <row r="22" spans="1:6" s="99" customFormat="1" ht="35.25" thickBot="1">
      <c r="A22" s="91"/>
      <c r="B22" s="92" t="s">
        <v>18</v>
      </c>
      <c r="C22" s="93" t="s">
        <v>57</v>
      </c>
      <c r="D22" s="113" t="s">
        <v>58</v>
      </c>
      <c r="E22" s="107" t="s">
        <v>59</v>
      </c>
      <c r="F22" s="115"/>
    </row>
    <row r="23" spans="1:6" s="2" customFormat="1" ht="15" thickBot="1">
      <c r="A23" s="55">
        <v>1</v>
      </c>
      <c r="B23" s="67" t="s">
        <v>19</v>
      </c>
      <c r="C23" s="49">
        <v>120000</v>
      </c>
      <c r="D23" s="70">
        <v>90000</v>
      </c>
      <c r="E23" s="121">
        <f>D23/C23*100</f>
        <v>75</v>
      </c>
      <c r="F23" s="12" t="s">
        <v>7</v>
      </c>
    </row>
    <row r="24" spans="1:6" s="2" customFormat="1" ht="15" thickBot="1">
      <c r="A24" s="52">
        <f aca="true" t="shared" si="0" ref="A24:A29">A23+1</f>
        <v>2</v>
      </c>
      <c r="B24" s="68" t="s">
        <v>20</v>
      </c>
      <c r="C24" s="22">
        <v>36000</v>
      </c>
      <c r="D24" s="8">
        <v>27000</v>
      </c>
      <c r="E24" s="121">
        <f aca="true" t="shared" si="1" ref="E24:E29">D24/C24*100</f>
        <v>75</v>
      </c>
      <c r="F24" s="13" t="s">
        <v>7</v>
      </c>
    </row>
    <row r="25" spans="1:6" s="2" customFormat="1" ht="15" thickBot="1">
      <c r="A25" s="52">
        <f t="shared" si="0"/>
        <v>3</v>
      </c>
      <c r="B25" s="68" t="s">
        <v>21</v>
      </c>
      <c r="C25" s="22">
        <f>(C23+C24)*0.262</f>
        <v>40872</v>
      </c>
      <c r="D25" s="8">
        <v>30654</v>
      </c>
      <c r="E25" s="121">
        <f t="shared" si="1"/>
        <v>75</v>
      </c>
      <c r="F25" s="13" t="s">
        <v>7</v>
      </c>
    </row>
    <row r="26" spans="1:6" s="2" customFormat="1" ht="15" thickBot="1">
      <c r="A26" s="52">
        <f t="shared" si="0"/>
        <v>4</v>
      </c>
      <c r="B26" s="68" t="s">
        <v>22</v>
      </c>
      <c r="C26" s="22">
        <v>15000</v>
      </c>
      <c r="D26" s="8">
        <v>0</v>
      </c>
      <c r="E26" s="121">
        <f t="shared" si="1"/>
        <v>0</v>
      </c>
      <c r="F26" s="13" t="s">
        <v>7</v>
      </c>
    </row>
    <row r="27" spans="1:6" s="2" customFormat="1" ht="15" thickBot="1">
      <c r="A27" s="52">
        <f t="shared" si="0"/>
        <v>5</v>
      </c>
      <c r="B27" s="68" t="s">
        <v>25</v>
      </c>
      <c r="C27" s="22">
        <v>7800</v>
      </c>
      <c r="D27" s="8">
        <v>527</v>
      </c>
      <c r="E27" s="121">
        <f t="shared" si="1"/>
        <v>6.7564102564102555</v>
      </c>
      <c r="F27" s="13" t="s">
        <v>7</v>
      </c>
    </row>
    <row r="28" spans="1:6" s="2" customFormat="1" ht="15" thickBot="1">
      <c r="A28" s="52">
        <f t="shared" si="0"/>
        <v>6</v>
      </c>
      <c r="B28" s="68" t="s">
        <v>23</v>
      </c>
      <c r="C28" s="22">
        <f>7200+2638</f>
        <v>9838</v>
      </c>
      <c r="D28" s="8">
        <v>2100</v>
      </c>
      <c r="E28" s="121">
        <f t="shared" si="1"/>
        <v>21.34580199227485</v>
      </c>
      <c r="F28" s="13" t="s">
        <v>7</v>
      </c>
    </row>
    <row r="29" spans="1:6" s="2" customFormat="1" ht="15" thickBot="1">
      <c r="A29" s="52">
        <f t="shared" si="0"/>
        <v>7</v>
      </c>
      <c r="B29" s="68" t="s">
        <v>24</v>
      </c>
      <c r="C29" s="22">
        <v>490</v>
      </c>
      <c r="D29" s="8">
        <v>3789</v>
      </c>
      <c r="E29" s="121">
        <f t="shared" si="1"/>
        <v>773.2653061224489</v>
      </c>
      <c r="F29" s="13" t="s">
        <v>7</v>
      </c>
    </row>
    <row r="30" spans="1:6" ht="15.75" thickBot="1">
      <c r="A30" s="57"/>
      <c r="B30" s="117" t="s">
        <v>9</v>
      </c>
      <c r="C30" s="109">
        <f>SUM(C23:C29)</f>
        <v>230000</v>
      </c>
      <c r="D30" s="114">
        <f>SUM(D23:D29)</f>
        <v>154070</v>
      </c>
      <c r="E30" s="122">
        <f>D30/C30*100</f>
        <v>66.98695652173913</v>
      </c>
      <c r="F30" s="16" t="s">
        <v>7</v>
      </c>
    </row>
    <row r="31" spans="1:5" ht="15" thickBot="1">
      <c r="A31" s="50"/>
      <c r="C31" s="7"/>
      <c r="D31" s="7"/>
      <c r="E31" s="118"/>
    </row>
    <row r="32" spans="1:6" s="97" customFormat="1" ht="35.25" thickBot="1">
      <c r="A32" s="91"/>
      <c r="B32" s="92" t="s">
        <v>26</v>
      </c>
      <c r="C32" s="93" t="s">
        <v>57</v>
      </c>
      <c r="D32" s="94" t="s">
        <v>58</v>
      </c>
      <c r="E32" s="95" t="s">
        <v>59</v>
      </c>
      <c r="F32" s="96"/>
    </row>
    <row r="33" spans="1:6" ht="15" thickBot="1">
      <c r="A33" s="55">
        <v>1</v>
      </c>
      <c r="B33" s="23" t="s">
        <v>36</v>
      </c>
      <c r="C33" s="31">
        <v>130000</v>
      </c>
      <c r="D33" s="71">
        <v>64220</v>
      </c>
      <c r="E33" s="121">
        <f>D33/C33*100</f>
        <v>49.4</v>
      </c>
      <c r="F33" s="12" t="s">
        <v>7</v>
      </c>
    </row>
    <row r="34" spans="1:6" ht="15" thickBot="1">
      <c r="A34" s="52">
        <f>A33+1</f>
        <v>2</v>
      </c>
      <c r="B34" s="3" t="s">
        <v>28</v>
      </c>
      <c r="C34" s="21">
        <v>12000</v>
      </c>
      <c r="D34" s="72">
        <v>30091</v>
      </c>
      <c r="E34" s="121">
        <f aca="true" t="shared" si="2" ref="E34:E43">D34/C34*100</f>
        <v>250.75833333333333</v>
      </c>
      <c r="F34" s="13" t="s">
        <v>7</v>
      </c>
    </row>
    <row r="35" spans="1:6" ht="15" thickBot="1">
      <c r="A35" s="52">
        <f aca="true" t="shared" si="3" ref="A35:A42">A34+1</f>
        <v>3</v>
      </c>
      <c r="B35" s="3" t="s">
        <v>40</v>
      </c>
      <c r="C35" s="21">
        <v>60000</v>
      </c>
      <c r="D35" s="72">
        <v>0</v>
      </c>
      <c r="E35" s="121">
        <f t="shared" si="2"/>
        <v>0</v>
      </c>
      <c r="F35" s="13" t="s">
        <v>7</v>
      </c>
    </row>
    <row r="36" spans="1:6" ht="15" thickBot="1">
      <c r="A36" s="52">
        <f t="shared" si="3"/>
        <v>4</v>
      </c>
      <c r="B36" s="3" t="s">
        <v>38</v>
      </c>
      <c r="C36" s="21">
        <v>60000</v>
      </c>
      <c r="D36" s="72">
        <v>16789</v>
      </c>
      <c r="E36" s="121">
        <f t="shared" si="2"/>
        <v>27.981666666666666</v>
      </c>
      <c r="F36" s="13" t="s">
        <v>7</v>
      </c>
    </row>
    <row r="37" spans="1:6" ht="15" thickBot="1">
      <c r="A37" s="52">
        <f t="shared" si="3"/>
        <v>5</v>
      </c>
      <c r="B37" s="3" t="s">
        <v>29</v>
      </c>
      <c r="C37" s="21">
        <v>5000</v>
      </c>
      <c r="D37" s="72">
        <v>0</v>
      </c>
      <c r="E37" s="121">
        <f t="shared" si="2"/>
        <v>0</v>
      </c>
      <c r="F37" s="13" t="s">
        <v>7</v>
      </c>
    </row>
    <row r="38" spans="1:6" ht="15" thickBot="1">
      <c r="A38" s="52">
        <f t="shared" si="3"/>
        <v>6</v>
      </c>
      <c r="B38" s="34" t="s">
        <v>48</v>
      </c>
      <c r="C38" s="22">
        <v>95000</v>
      </c>
      <c r="D38" s="8">
        <f>28777+12580</f>
        <v>41357</v>
      </c>
      <c r="E38" s="121">
        <f t="shared" si="2"/>
        <v>43.53368421052631</v>
      </c>
      <c r="F38" s="13" t="s">
        <v>7</v>
      </c>
    </row>
    <row r="39" spans="1:6" ht="15" thickBot="1">
      <c r="A39" s="52">
        <f t="shared" si="3"/>
        <v>7</v>
      </c>
      <c r="B39" s="3" t="s">
        <v>30</v>
      </c>
      <c r="C39" s="21">
        <v>20000</v>
      </c>
      <c r="D39" s="72">
        <v>0</v>
      </c>
      <c r="E39" s="121">
        <f t="shared" si="2"/>
        <v>0</v>
      </c>
      <c r="F39" s="13" t="s">
        <v>7</v>
      </c>
    </row>
    <row r="40" spans="1:6" ht="15" thickBot="1">
      <c r="A40" s="52">
        <f t="shared" si="3"/>
        <v>8</v>
      </c>
      <c r="B40" s="3" t="s">
        <v>27</v>
      </c>
      <c r="C40" s="21">
        <v>60000</v>
      </c>
      <c r="D40" s="72">
        <v>20882</v>
      </c>
      <c r="E40" s="121">
        <f t="shared" si="2"/>
        <v>34.80333333333333</v>
      </c>
      <c r="F40" s="13" t="s">
        <v>7</v>
      </c>
    </row>
    <row r="41" spans="1:6" ht="15" thickBot="1">
      <c r="A41" s="52">
        <f t="shared" si="3"/>
        <v>9</v>
      </c>
      <c r="B41" s="3" t="s">
        <v>31</v>
      </c>
      <c r="C41" s="21">
        <v>7000</v>
      </c>
      <c r="D41" s="72">
        <v>0</v>
      </c>
      <c r="E41" s="121">
        <f t="shared" si="2"/>
        <v>0</v>
      </c>
      <c r="F41" s="13" t="s">
        <v>7</v>
      </c>
    </row>
    <row r="42" spans="1:6" ht="15.75" customHeight="1" thickBot="1">
      <c r="A42" s="52">
        <f t="shared" si="3"/>
        <v>10</v>
      </c>
      <c r="B42" s="3" t="s">
        <v>37</v>
      </c>
      <c r="C42" s="21">
        <v>51000</v>
      </c>
      <c r="D42" s="72">
        <v>19130</v>
      </c>
      <c r="E42" s="121">
        <f t="shared" si="2"/>
        <v>37.50980392156863</v>
      </c>
      <c r="F42" s="13" t="s">
        <v>7</v>
      </c>
    </row>
    <row r="43" spans="1:6" ht="15.75" thickBot="1">
      <c r="A43" s="58"/>
      <c r="B43" s="117" t="s">
        <v>9</v>
      </c>
      <c r="C43" s="109">
        <f>SUM(C33:C42)</f>
        <v>500000</v>
      </c>
      <c r="D43" s="114">
        <f>SUM(D33:D42)</f>
        <v>192469</v>
      </c>
      <c r="E43" s="122">
        <f t="shared" si="2"/>
        <v>38.4938</v>
      </c>
      <c r="F43" s="16" t="s">
        <v>7</v>
      </c>
    </row>
    <row r="44" spans="1:6" ht="15" thickBot="1">
      <c r="A44" s="56"/>
      <c r="B44" s="69"/>
      <c r="C44" s="35"/>
      <c r="D44" s="35"/>
      <c r="E44" s="123"/>
      <c r="F44" s="20"/>
    </row>
    <row r="45" spans="1:6" s="97" customFormat="1" ht="35.25" thickBot="1">
      <c r="A45" s="91"/>
      <c r="B45" s="92" t="s">
        <v>32</v>
      </c>
      <c r="C45" s="93" t="s">
        <v>57</v>
      </c>
      <c r="D45" s="94" t="s">
        <v>58</v>
      </c>
      <c r="E45" s="95" t="s">
        <v>59</v>
      </c>
      <c r="F45" s="96"/>
    </row>
    <row r="46" spans="1:6" ht="15" thickBot="1">
      <c r="A46" s="55">
        <v>1</v>
      </c>
      <c r="B46" s="23" t="s">
        <v>33</v>
      </c>
      <c r="C46" s="31">
        <v>850000</v>
      </c>
      <c r="D46" s="71">
        <v>723422</v>
      </c>
      <c r="E46" s="121">
        <f>D46/C46*100</f>
        <v>85.10847058823529</v>
      </c>
      <c r="F46" s="12" t="s">
        <v>7</v>
      </c>
    </row>
    <row r="47" spans="1:6" ht="15" thickBot="1">
      <c r="A47" s="52">
        <f aca="true" t="shared" si="4" ref="A47:A52">A46+1</f>
        <v>2</v>
      </c>
      <c r="B47" s="3" t="s">
        <v>34</v>
      </c>
      <c r="C47" s="21">
        <v>50000</v>
      </c>
      <c r="D47" s="72">
        <v>0</v>
      </c>
      <c r="E47" s="121">
        <f aca="true" t="shared" si="5" ref="E47:E53">D47/C47*100</f>
        <v>0</v>
      </c>
      <c r="F47" s="13" t="s">
        <v>7</v>
      </c>
    </row>
    <row r="48" spans="1:6" ht="15" thickBot="1">
      <c r="A48" s="52">
        <f t="shared" si="4"/>
        <v>3</v>
      </c>
      <c r="B48" s="3" t="s">
        <v>45</v>
      </c>
      <c r="C48" s="21">
        <v>12000</v>
      </c>
      <c r="D48" s="72">
        <v>0</v>
      </c>
      <c r="E48" s="121">
        <f t="shared" si="5"/>
        <v>0</v>
      </c>
      <c r="F48" s="13" t="s">
        <v>7</v>
      </c>
    </row>
    <row r="49" spans="1:6" ht="15" thickBot="1">
      <c r="A49" s="52">
        <f t="shared" si="4"/>
        <v>4</v>
      </c>
      <c r="B49" s="3" t="s">
        <v>46</v>
      </c>
      <c r="C49" s="21">
        <v>12000</v>
      </c>
      <c r="D49" s="72">
        <v>0</v>
      </c>
      <c r="E49" s="121">
        <f t="shared" si="5"/>
        <v>0</v>
      </c>
      <c r="F49" s="13" t="s">
        <v>7</v>
      </c>
    </row>
    <row r="50" spans="1:6" ht="15" thickBot="1">
      <c r="A50" s="52">
        <f t="shared" si="4"/>
        <v>5</v>
      </c>
      <c r="B50" s="3" t="s">
        <v>35</v>
      </c>
      <c r="C50" s="21">
        <v>50000</v>
      </c>
      <c r="D50" s="72">
        <v>6464</v>
      </c>
      <c r="E50" s="121">
        <f t="shared" si="5"/>
        <v>12.928</v>
      </c>
      <c r="F50" s="13" t="s">
        <v>7</v>
      </c>
    </row>
    <row r="51" spans="1:6" ht="15" thickBot="1">
      <c r="A51" s="52">
        <f t="shared" si="4"/>
        <v>6</v>
      </c>
      <c r="B51" s="34" t="s">
        <v>41</v>
      </c>
      <c r="C51" s="22">
        <v>776000</v>
      </c>
      <c r="D51" s="8">
        <v>448000</v>
      </c>
      <c r="E51" s="121">
        <f t="shared" si="5"/>
        <v>57.73195876288659</v>
      </c>
      <c r="F51" s="13" t="s">
        <v>7</v>
      </c>
    </row>
    <row r="52" spans="1:6" ht="15" thickBot="1">
      <c r="A52" s="52">
        <f t="shared" si="4"/>
        <v>7</v>
      </c>
      <c r="B52" s="34" t="s">
        <v>42</v>
      </c>
      <c r="C52" s="22">
        <v>50000</v>
      </c>
      <c r="D52" s="8">
        <v>67808</v>
      </c>
      <c r="E52" s="121">
        <f t="shared" si="5"/>
        <v>135.616</v>
      </c>
      <c r="F52" s="13" t="s">
        <v>7</v>
      </c>
    </row>
    <row r="53" spans="1:6" ht="15.75" thickBot="1">
      <c r="A53" s="58"/>
      <c r="B53" s="117" t="s">
        <v>9</v>
      </c>
      <c r="C53" s="109">
        <f>SUM(C46:C52)</f>
        <v>1800000</v>
      </c>
      <c r="D53" s="114">
        <f>SUM(D46:D52)</f>
        <v>1245694</v>
      </c>
      <c r="E53" s="122">
        <f t="shared" si="5"/>
        <v>69.20522222222222</v>
      </c>
      <c r="F53" s="16" t="s">
        <v>7</v>
      </c>
    </row>
    <row r="54" spans="1:6" ht="15" thickBot="1">
      <c r="A54" s="56"/>
      <c r="B54" s="69"/>
      <c r="C54" s="35"/>
      <c r="D54" s="35"/>
      <c r="E54" s="123"/>
      <c r="F54" s="20"/>
    </row>
    <row r="55" spans="1:6" s="97" customFormat="1" ht="35.25" thickBot="1">
      <c r="A55" s="91"/>
      <c r="B55" s="92" t="s">
        <v>12</v>
      </c>
      <c r="C55" s="93" t="s">
        <v>57</v>
      </c>
      <c r="D55" s="94" t="s">
        <v>58</v>
      </c>
      <c r="E55" s="95" t="s">
        <v>59</v>
      </c>
      <c r="F55" s="96"/>
    </row>
    <row r="56" spans="1:6" ht="15" thickBot="1">
      <c r="A56" s="55">
        <v>1</v>
      </c>
      <c r="B56" s="23" t="s">
        <v>39</v>
      </c>
      <c r="C56" s="31">
        <v>45000</v>
      </c>
      <c r="D56" s="71">
        <v>65489</v>
      </c>
      <c r="E56" s="121">
        <f aca="true" t="shared" si="6" ref="E56:E61">D56/C56*100</f>
        <v>145.53111111111113</v>
      </c>
      <c r="F56" s="12" t="s">
        <v>7</v>
      </c>
    </row>
    <row r="57" spans="1:6" ht="15" thickBot="1">
      <c r="A57" s="52">
        <f>A56+1</f>
        <v>2</v>
      </c>
      <c r="B57" s="3" t="s">
        <v>44</v>
      </c>
      <c r="C57" s="21">
        <v>35000</v>
      </c>
      <c r="D57" s="72">
        <v>32693</v>
      </c>
      <c r="E57" s="121">
        <f t="shared" si="6"/>
        <v>93.40857142857143</v>
      </c>
      <c r="F57" s="13" t="s">
        <v>7</v>
      </c>
    </row>
    <row r="58" spans="1:6" ht="15" thickBot="1">
      <c r="A58" s="52">
        <f>A57+1</f>
        <v>3</v>
      </c>
      <c r="B58" s="3" t="s">
        <v>43</v>
      </c>
      <c r="C58" s="21">
        <v>100000</v>
      </c>
      <c r="D58" s="72">
        <v>0</v>
      </c>
      <c r="E58" s="121">
        <f t="shared" si="6"/>
        <v>0</v>
      </c>
      <c r="F58" s="13" t="s">
        <v>7</v>
      </c>
    </row>
    <row r="59" spans="1:6" ht="15" thickBot="1">
      <c r="A59" s="52">
        <f>A58+1</f>
        <v>4</v>
      </c>
      <c r="B59" s="3" t="s">
        <v>55</v>
      </c>
      <c r="C59" s="21">
        <v>165000</v>
      </c>
      <c r="D59" s="72">
        <v>0</v>
      </c>
      <c r="E59" s="121">
        <f t="shared" si="6"/>
        <v>0</v>
      </c>
      <c r="F59" s="13" t="s">
        <v>7</v>
      </c>
    </row>
    <row r="60" spans="1:6" ht="15" thickBot="1">
      <c r="A60" s="53">
        <v>5</v>
      </c>
      <c r="B60" s="60" t="s">
        <v>54</v>
      </c>
      <c r="C60" s="61">
        <v>485000</v>
      </c>
      <c r="D60" s="73">
        <v>481030</v>
      </c>
      <c r="E60" s="121">
        <f t="shared" si="6"/>
        <v>99.18144329896907</v>
      </c>
      <c r="F60" s="13" t="s">
        <v>7</v>
      </c>
    </row>
    <row r="61" spans="1:6" ht="15.75" thickBot="1">
      <c r="A61" s="58"/>
      <c r="B61" s="117" t="s">
        <v>9</v>
      </c>
      <c r="C61" s="114">
        <f>SUM(C56:C60)</f>
        <v>830000</v>
      </c>
      <c r="D61" s="114">
        <f>SUM(D56:D60)</f>
        <v>579212</v>
      </c>
      <c r="E61" s="124">
        <f t="shared" si="6"/>
        <v>69.78457831325301</v>
      </c>
      <c r="F61" s="16" t="s">
        <v>7</v>
      </c>
    </row>
    <row r="62" spans="1:6" ht="15" thickBot="1">
      <c r="A62" s="78"/>
      <c r="B62" s="79"/>
      <c r="C62" s="80"/>
      <c r="D62" s="35"/>
      <c r="E62" s="123"/>
      <c r="F62" s="20"/>
    </row>
    <row r="63" spans="1:6" ht="35.25" thickBot="1">
      <c r="A63" s="81"/>
      <c r="B63" s="128" t="s">
        <v>50</v>
      </c>
      <c r="C63" s="82" t="s">
        <v>57</v>
      </c>
      <c r="D63" s="83" t="s">
        <v>58</v>
      </c>
      <c r="E63" s="95" t="s">
        <v>59</v>
      </c>
      <c r="F63" s="129"/>
    </row>
    <row r="64" spans="1:6" s="2" customFormat="1" ht="30">
      <c r="A64" s="131">
        <v>1</v>
      </c>
      <c r="B64" s="23" t="s">
        <v>60</v>
      </c>
      <c r="C64" s="33">
        <v>0</v>
      </c>
      <c r="D64" s="31">
        <v>397623</v>
      </c>
      <c r="E64" s="132"/>
      <c r="F64" s="24"/>
    </row>
    <row r="65" spans="1:6" s="2" customFormat="1" ht="15">
      <c r="A65" s="133"/>
      <c r="B65" s="5"/>
      <c r="C65" s="5">
        <v>0</v>
      </c>
      <c r="D65" s="21">
        <v>0</v>
      </c>
      <c r="E65" s="130"/>
      <c r="F65" s="25"/>
    </row>
    <row r="66" spans="1:6" s="2" customFormat="1" ht="15.75" thickBot="1">
      <c r="A66" s="58"/>
      <c r="B66" s="117" t="s">
        <v>9</v>
      </c>
      <c r="C66" s="134">
        <f>SUM(C64:C65)</f>
        <v>0</v>
      </c>
      <c r="D66" s="134">
        <f>SUM(D64:D65)</f>
        <v>397623</v>
      </c>
      <c r="E66" s="135"/>
      <c r="F66" s="26"/>
    </row>
  </sheetData>
  <sheetProtection/>
  <printOptions/>
  <pageMargins left="0.75" right="0.75" top="1" bottom="1" header="0.5" footer="0.5"/>
  <pageSetup horizontalDpi="600" verticalDpi="600" orientation="landscape" paperSize="9" scale="92" r:id="rId1"/>
  <rowBreaks count="2" manualBreakCount="2">
    <brk id="18" max="255" man="1"/>
    <brk id="44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N7" sqref="N7"/>
    </sheetView>
  </sheetViews>
  <sheetFormatPr defaultColWidth="9.00390625" defaultRowHeight="12.75"/>
  <cols>
    <col min="2" max="2" width="12.375" style="0" customWidth="1"/>
    <col min="3" max="3" width="15.50390625" style="0" customWidth="1"/>
    <col min="5" max="5" width="18.50390625" style="0" customWidth="1"/>
  </cols>
  <sheetData>
    <row r="1" spans="2:3" ht="15" thickBot="1">
      <c r="B1" s="88" t="str">
        <f>Лист2!C12</f>
        <v>План</v>
      </c>
      <c r="C1" s="88" t="str">
        <f>Лист2!D12</f>
        <v>Факт</v>
      </c>
    </row>
    <row r="2" spans="1:14" ht="90" thickBot="1">
      <c r="A2" s="87" t="s">
        <v>13</v>
      </c>
      <c r="B2" s="88">
        <f>Лист2!C13</f>
        <v>230000</v>
      </c>
      <c r="C2" s="88">
        <f>Лист2!D13</f>
        <v>154070</v>
      </c>
      <c r="D2" s="88">
        <f>Лист2!E13</f>
        <v>66.98695652173913</v>
      </c>
      <c r="E2" s="102" t="s">
        <v>14</v>
      </c>
      <c r="F2" s="136" t="str">
        <f>Лист2!C4</f>
        <v>План</v>
      </c>
      <c r="G2" s="136" t="str">
        <f>Лист2!D4</f>
        <v>Факт</v>
      </c>
      <c r="J2" s="136" t="str">
        <f>F2</f>
        <v>План</v>
      </c>
      <c r="K2" s="136" t="str">
        <f>G2</f>
        <v>Факт</v>
      </c>
      <c r="L2" t="s">
        <v>64</v>
      </c>
      <c r="M2" t="str">
        <f aca="true" t="shared" si="0" ref="M2:M7">A2</f>
        <v>Расходы на управление фондом</v>
      </c>
      <c r="N2" s="136">
        <f>D2</f>
        <v>66.98695652173913</v>
      </c>
    </row>
    <row r="3" spans="1:14" ht="135">
      <c r="A3" s="3" t="s">
        <v>10</v>
      </c>
      <c r="B3" s="88">
        <f>Лист2!C14</f>
        <v>500000</v>
      </c>
      <c r="C3" s="88">
        <f>Лист2!D14</f>
        <v>192469</v>
      </c>
      <c r="D3" s="88">
        <f>Лист2!E14</f>
        <v>38.4938</v>
      </c>
      <c r="E3" s="10" t="s">
        <v>0</v>
      </c>
      <c r="F3" s="136">
        <f>Лист2!C5</f>
        <v>600000</v>
      </c>
      <c r="G3" s="136">
        <f>Лист2!D5</f>
        <v>140000</v>
      </c>
      <c r="I3" t="s">
        <v>61</v>
      </c>
      <c r="J3" s="136">
        <f>F3+F4</f>
        <v>2600000</v>
      </c>
      <c r="K3" s="136">
        <f>G3+G4</f>
        <v>1874970</v>
      </c>
      <c r="L3" s="136">
        <f>J3-K3</f>
        <v>725030</v>
      </c>
      <c r="M3" t="str">
        <f t="shared" si="0"/>
        <v>Приобретение ТМЦ для передачи школе-колледжу 130   </v>
      </c>
      <c r="N3" s="136">
        <f>D3</f>
        <v>38.4938</v>
      </c>
    </row>
    <row r="4" spans="1:14" ht="75">
      <c r="A4" s="3" t="s">
        <v>11</v>
      </c>
      <c r="B4" s="88">
        <f>Лист2!C15</f>
        <v>1800000</v>
      </c>
      <c r="C4" s="88">
        <f>Лист2!D15</f>
        <v>1245694</v>
      </c>
      <c r="D4" s="88">
        <f>Лист2!E15</f>
        <v>69.20522222222222</v>
      </c>
      <c r="E4" s="4" t="s">
        <v>1</v>
      </c>
      <c r="F4" s="136">
        <f>Лист2!C6</f>
        <v>2000000</v>
      </c>
      <c r="G4" s="136">
        <f>Лист2!D6</f>
        <v>1734970</v>
      </c>
      <c r="I4" t="s">
        <v>62</v>
      </c>
      <c r="J4" s="136">
        <f>F6</f>
        <v>768000</v>
      </c>
      <c r="K4" s="136">
        <f>G6</f>
        <v>502000</v>
      </c>
      <c r="L4" s="136">
        <f>J4-K4</f>
        <v>266000</v>
      </c>
      <c r="M4" t="str">
        <f t="shared" si="0"/>
        <v>Услуги сторонних организаций       </v>
      </c>
      <c r="N4" s="136">
        <f>D4</f>
        <v>69.20522222222222</v>
      </c>
    </row>
    <row r="5" spans="1:14" ht="45">
      <c r="A5" s="3" t="s">
        <v>12</v>
      </c>
      <c r="B5" s="88">
        <f>Лист2!C16</f>
        <v>830000</v>
      </c>
      <c r="C5" s="88">
        <f>Лист2!D16</f>
        <v>579212</v>
      </c>
      <c r="D5" s="88">
        <f>Лист2!E16</f>
        <v>69.78457831325301</v>
      </c>
      <c r="E5" s="4" t="s">
        <v>2</v>
      </c>
      <c r="F5" s="136">
        <f>Лист2!C7</f>
        <v>632.82</v>
      </c>
      <c r="G5" s="136">
        <f>Лист2!D7</f>
        <v>0</v>
      </c>
      <c r="I5" t="s">
        <v>63</v>
      </c>
      <c r="J5" s="136">
        <f>SUM(J3:J4)</f>
        <v>3368000</v>
      </c>
      <c r="K5" s="136">
        <f>SUM(K3:K4)</f>
        <v>2376970</v>
      </c>
      <c r="L5" s="136">
        <f>J5-K5</f>
        <v>991030</v>
      </c>
      <c r="M5" t="str">
        <f t="shared" si="0"/>
        <v>Прочие мероприятия</v>
      </c>
      <c r="N5" s="136">
        <f>D5</f>
        <v>69.78457831325301</v>
      </c>
    </row>
    <row r="6" spans="1:14" ht="60">
      <c r="A6" s="88" t="str">
        <f>Лист2!B17</f>
        <v>Целевыеые расходы</v>
      </c>
      <c r="B6" s="88">
        <f>Лист2!C17</f>
        <v>0</v>
      </c>
      <c r="C6" s="88">
        <f>Лист2!D17</f>
        <v>397623</v>
      </c>
      <c r="D6" s="88">
        <f>Лист2!E17</f>
        <v>0</v>
      </c>
      <c r="E6" s="36" t="s">
        <v>56</v>
      </c>
      <c r="F6" s="136">
        <f>Лист2!C8</f>
        <v>768000</v>
      </c>
      <c r="G6" s="136">
        <f>Лист2!D8</f>
        <v>502000</v>
      </c>
      <c r="M6" t="str">
        <f t="shared" si="0"/>
        <v>Целевыеые расходы</v>
      </c>
      <c r="N6" s="136">
        <v>100</v>
      </c>
    </row>
    <row r="7" spans="1:14" ht="15">
      <c r="A7" s="88" t="str">
        <f>Лист2!B18</f>
        <v>ИТОГО</v>
      </c>
      <c r="B7" s="88">
        <f>Лист2!C18</f>
        <v>3360000</v>
      </c>
      <c r="C7" s="88">
        <f>Лист2!D18</f>
        <v>2569068</v>
      </c>
      <c r="D7" s="88">
        <f>Лист2!E18</f>
        <v>76.46035714285713</v>
      </c>
      <c r="E7" s="136" t="str">
        <f>Лист2!B9</f>
        <v>Целевые поступления (Гранты)</v>
      </c>
      <c r="F7" s="136">
        <f>Лист2!C9</f>
        <v>0</v>
      </c>
      <c r="G7" s="136">
        <f>Лист2!D9</f>
        <v>373124</v>
      </c>
      <c r="M7" t="str">
        <f t="shared" si="0"/>
        <v>ИТОГО</v>
      </c>
      <c r="N7" s="136">
        <f>D7</f>
        <v>76.46035714285713</v>
      </c>
    </row>
    <row r="8" spans="5:7" ht="12.75">
      <c r="E8" s="136" t="str">
        <f>Лист2!B10</f>
        <v>ИТОГО</v>
      </c>
      <c r="F8" s="136">
        <f>Лист2!C10</f>
        <v>3368632.82</v>
      </c>
      <c r="G8" s="136">
        <f>Лист2!D10</f>
        <v>2750094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света</cp:lastModifiedBy>
  <cp:lastPrinted>2009-02-12T07:59:04Z</cp:lastPrinted>
  <dcterms:created xsi:type="dcterms:W3CDTF">2007-04-02T03:13:54Z</dcterms:created>
  <dcterms:modified xsi:type="dcterms:W3CDTF">2009-02-12T07:59:46Z</dcterms:modified>
  <cp:category/>
  <cp:version/>
  <cp:contentType/>
  <cp:contentStatus/>
</cp:coreProperties>
</file>