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 refMode="R1C1"/>
</workbook>
</file>

<file path=xl/sharedStrings.xml><?xml version="1.0" encoding="utf-8"?>
<sst xmlns="http://schemas.openxmlformats.org/spreadsheetml/2006/main" count="182" uniqueCount="146">
  <si>
    <t>"Фонд поддержки 130-й школы"</t>
  </si>
  <si>
    <t>О финансовой деятельности</t>
  </si>
  <si>
    <t>Местный городской общественный фонд</t>
  </si>
  <si>
    <t>благотворителей, юридических лиц</t>
  </si>
  <si>
    <t>руб.</t>
  </si>
  <si>
    <t>благотворителей, физических лиц</t>
  </si>
  <si>
    <t>В том числе, от</t>
  </si>
  <si>
    <t>Расходы на основную деятельность</t>
  </si>
  <si>
    <t>согласно Уставу "Фонда-130", всего:</t>
  </si>
  <si>
    <t>1.</t>
  </si>
  <si>
    <t>2.</t>
  </si>
  <si>
    <t>Приобретено товаро-материальных ценностей, всего:</t>
  </si>
  <si>
    <t>в том числе:</t>
  </si>
  <si>
    <t>печать</t>
  </si>
  <si>
    <t>хозтовары и предметы гигиены</t>
  </si>
  <si>
    <t>канцелярские принадлежности и бумага</t>
  </si>
  <si>
    <t>пополнение библитечного фонда и  подписка на периодическую</t>
  </si>
  <si>
    <t>спортинвентарь</t>
  </si>
  <si>
    <t>Оплачены услуги сторонних организаций по</t>
  </si>
  <si>
    <t>обслуживанию школы-колледжа № 130, всего:</t>
  </si>
  <si>
    <t>услуги связи (абонентная плата за телефоны, за интернет)</t>
  </si>
  <si>
    <t>Директор МГОФ "Фонд-130"</t>
  </si>
  <si>
    <t>Главный бухгалтер</t>
  </si>
  <si>
    <t>Р.Г.Панова</t>
  </si>
  <si>
    <t>Прочие услуги, всего:</t>
  </si>
  <si>
    <t>услуги по ремонту помещений школы ,всего:</t>
  </si>
  <si>
    <t>прочие поступления, в том числе:</t>
  </si>
  <si>
    <t>расходы, связанные с оплатой труда, в том числе:</t>
  </si>
  <si>
    <t xml:space="preserve">начисления на ФОТ( ЕСН и НС), всего:  </t>
  </si>
  <si>
    <t>заработная плата персонала , всего:</t>
  </si>
  <si>
    <t>Итого по п.2</t>
  </si>
  <si>
    <t xml:space="preserve">начисленные проценты банка* </t>
  </si>
  <si>
    <t>Примечания:</t>
  </si>
  <si>
    <t>Поступило средств целевого финансирования,  всего на расчетный счет:</t>
  </si>
  <si>
    <t>оборудование для школы</t>
  </si>
  <si>
    <t>Услуги информационные</t>
  </si>
  <si>
    <t xml:space="preserve">Для публичного отчета на собрании попечительского совета МГОФ "Фонд-130", </t>
  </si>
  <si>
    <t>за счет целевых средств Департамента образования</t>
  </si>
  <si>
    <t>услуги прочие</t>
  </si>
  <si>
    <t>Расходы на проведение обязательного аудита</t>
  </si>
  <si>
    <t>расходные материалы к оргтехнике и ремонт</t>
  </si>
  <si>
    <t>Расходы на содержание аппарата управления(АУП), всего:</t>
  </si>
  <si>
    <t>Итого по п.3.2</t>
  </si>
  <si>
    <t>* суммы поступлений  и  расходов нецелевого характера</t>
  </si>
  <si>
    <t xml:space="preserve">* услуги банка по обслуживанию расчетного счета </t>
  </si>
  <si>
    <t>4.</t>
  </si>
  <si>
    <t>5.</t>
  </si>
  <si>
    <t>Е.П.Золотухин</t>
  </si>
  <si>
    <t>размещения на школьном сайте</t>
  </si>
  <si>
    <t>ознакомления на общем родительском собрании Лицея №130;</t>
  </si>
  <si>
    <t>3.</t>
  </si>
  <si>
    <t>1.4</t>
  </si>
  <si>
    <t>Расходы АУП(програм.обеспечение, информ.услуги)</t>
  </si>
  <si>
    <t>прочиее(медикаменты, чистая вода, инструмент и др.)</t>
  </si>
  <si>
    <t>от родителей на охрану</t>
  </si>
  <si>
    <t>Участие в выездных олимпиадах, соревнованиях школьников:</t>
  </si>
  <si>
    <t>за счет благотворительных средств Фонда-130</t>
  </si>
  <si>
    <t>Автоуслуги</t>
  </si>
  <si>
    <t>Ремонт оргтехники</t>
  </si>
  <si>
    <t>Фотоуслуги</t>
  </si>
  <si>
    <t>Чистка жалюзи</t>
  </si>
  <si>
    <t>ИТОГО:</t>
  </si>
  <si>
    <t>Аттестация и санитарно-гигиен.</t>
  </si>
  <si>
    <t>подготовка персонала(санкнижки)</t>
  </si>
  <si>
    <t>Учебные стрельбы уч-ся</t>
  </si>
  <si>
    <t>Организация  школьных мероприятий (чаепития, фейверки, оформление)</t>
  </si>
  <si>
    <t>прочее</t>
  </si>
  <si>
    <t>Расшифровка строки 2.4 "Оборудование для школы"</t>
  </si>
  <si>
    <t>Наименование</t>
  </si>
  <si>
    <t>Цена</t>
  </si>
  <si>
    <t>№п/п</t>
  </si>
  <si>
    <t>Расшифровка п.2.1 "Пополнение библиотечного фонда</t>
  </si>
  <si>
    <t>№ п/п</t>
  </si>
  <si>
    <t>Подписка на период.издания</t>
  </si>
  <si>
    <t>Выпуск школьной газеты "АГА"</t>
  </si>
  <si>
    <t>Приобретение учебников</t>
  </si>
  <si>
    <t>Приобретение электронных учебников и пособий</t>
  </si>
  <si>
    <t>Издание авторских книг</t>
  </si>
  <si>
    <t>литературный альманах</t>
  </si>
  <si>
    <t>Расшифровка п.2.7    "Спортинвентарь"</t>
  </si>
  <si>
    <t>Расшифровка п.2.7    "Хозтовары и предметы гигиены"</t>
  </si>
  <si>
    <t>Жидкое мыло</t>
  </si>
  <si>
    <t>Расшифровка п.2.10   "Прочее(медикаменты,чистая вода, бланки, инструмент)"</t>
  </si>
  <si>
    <t>Чистая вода</t>
  </si>
  <si>
    <t>Медикаменты</t>
  </si>
  <si>
    <t>1.1</t>
  </si>
  <si>
    <t>программные продукты</t>
  </si>
  <si>
    <t>Расшифровка п.2.11   "Мебель"</t>
  </si>
  <si>
    <t>Расшифровка п.3.1    "Услуги по ремонту школы"</t>
  </si>
  <si>
    <t>Итого:</t>
  </si>
  <si>
    <r>
      <t>Расшифровка п.3.2:</t>
    </r>
    <r>
      <rPr>
        <b/>
        <sz val="10"/>
        <rFont val="Arial Cyr"/>
        <family val="0"/>
      </rPr>
      <t xml:space="preserve"> Прочие услуги </t>
    </r>
    <r>
      <rPr>
        <sz val="10"/>
        <rFont val="Arial Cyr"/>
        <family val="0"/>
      </rPr>
      <t>(</t>
    </r>
    <r>
      <rPr>
        <b/>
        <sz val="10"/>
        <rFont val="Arial Cyr"/>
        <family val="0"/>
      </rPr>
      <t>подпункт "услуги прочие"</t>
    </r>
    <r>
      <rPr>
        <sz val="10"/>
        <rFont val="Arial Cyr"/>
        <family val="0"/>
      </rPr>
      <t>)</t>
    </r>
  </si>
  <si>
    <t>целевые поступления от Департамента образов. для участия во Всеросс.олимпиаде</t>
  </si>
  <si>
    <t>Годовой отчет за 2008 год</t>
  </si>
  <si>
    <t>Расходы АУП(канцтовары,)</t>
  </si>
  <si>
    <t>услуги по охране помещений силами ООО "Драккар-Н"</t>
  </si>
  <si>
    <t>6.</t>
  </si>
  <si>
    <t>Поддержка учителей</t>
  </si>
  <si>
    <t>Корректировка (сторно) прошлых периодов</t>
  </si>
  <si>
    <t>Итого неиспользованных средств, всего:</t>
  </si>
  <si>
    <t>Остаток неиспользованных средств на начало отчетного периода:</t>
  </si>
  <si>
    <t>убытки</t>
  </si>
  <si>
    <t>автоуслуги</t>
  </si>
  <si>
    <t>"Не убивайте мир"</t>
  </si>
  <si>
    <t>Подносы в столовую</t>
  </si>
  <si>
    <t>Сварочный аппарат</t>
  </si>
  <si>
    <t>Кофеварка</t>
  </si>
  <si>
    <t>Мегафон</t>
  </si>
  <si>
    <t>Калькулятор</t>
  </si>
  <si>
    <t>План эвакуации</t>
  </si>
  <si>
    <t>Классные журналы</t>
  </si>
  <si>
    <t>Сантехническое оборуд.</t>
  </si>
  <si>
    <t>Печать, штамп</t>
  </si>
  <si>
    <t>Ковролин в библиотеку</t>
  </si>
  <si>
    <t>Дозоторы для жидкого мыла</t>
  </si>
  <si>
    <t>Инстументы</t>
  </si>
  <si>
    <t>Сушилка для посуды (12шт)</t>
  </si>
  <si>
    <t xml:space="preserve">Пылесос </t>
  </si>
  <si>
    <t>Хим.посуда</t>
  </si>
  <si>
    <t>Сервер</t>
  </si>
  <si>
    <t>Лыжи</t>
  </si>
  <si>
    <t>Туалетная бумага</t>
  </si>
  <si>
    <t>Рабочая одежда для техперсонала</t>
  </si>
  <si>
    <t>Плечики</t>
  </si>
  <si>
    <t>Полотно нетканое для мытья пола</t>
  </si>
  <si>
    <t>П/э пакеты и мешки для мусора</t>
  </si>
  <si>
    <t>Саморезы, сверла</t>
  </si>
  <si>
    <t>Обеззараж.средства(хлормикс, крот)</t>
  </si>
  <si>
    <t>Скотч малярный для закупорки окон</t>
  </si>
  <si>
    <t>Мебельный степлер, скобы для ремонта меб</t>
  </si>
  <si>
    <t>Термометры</t>
  </si>
  <si>
    <t>Запачасти к мясорубке</t>
  </si>
  <si>
    <t>Канцтовары</t>
  </si>
  <si>
    <t>Программа компьютерной обработки</t>
  </si>
  <si>
    <t>Плакаты по ГО(гражд.оборона)</t>
  </si>
  <si>
    <t>Устройство ограждения</t>
  </si>
  <si>
    <t>Ремонт системы хол.и гор.водоснабжения</t>
  </si>
  <si>
    <t>Стеклопакеты 3 шт</t>
  </si>
  <si>
    <t>Стройматериалы</t>
  </si>
  <si>
    <t>Ремонт помещений</t>
  </si>
  <si>
    <t>Прочие услуги</t>
  </si>
  <si>
    <t>Учебные стрельбы (подг.к Зарнице)</t>
  </si>
  <si>
    <t>Обработка кулеров</t>
  </si>
  <si>
    <t>Услуги мониторинга</t>
  </si>
  <si>
    <t>Поверка манометров</t>
  </si>
  <si>
    <t>Услуги авар-диспетч.службы</t>
  </si>
  <si>
    <t>Обследование компьютерного класса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</si>
</sst>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E+00"/>
    <numFmt numFmtId="166" formatCode="[$-FC19]d\ mmmm\ yyyy\ &quot;г.&quot;"/>
    <numFmt numFmtId="167" formatCode="d/m;@"/>
    <numFmt numFmtId="168" formatCode="d/m/yy;@"/>
  </numFmts>
  <fonts count="14"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1" fillId="0" borderId="0" xfId="17">
      <alignment/>
      <protection/>
    </xf>
    <xf numFmtId="0" fontId="11" fillId="0" borderId="0" xfId="17" applyFont="1">
      <alignment/>
      <protection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17" applyFont="1" applyBorder="1" applyAlignment="1">
      <alignment horizontal="center"/>
      <protection/>
    </xf>
    <xf numFmtId="0" fontId="11" fillId="0" borderId="1" xfId="17" applyBorder="1">
      <alignment/>
      <protection/>
    </xf>
    <xf numFmtId="0" fontId="11" fillId="0" borderId="1" xfId="17" applyFont="1" applyBorder="1">
      <alignment/>
      <protection/>
    </xf>
    <xf numFmtId="2" fontId="11" fillId="0" borderId="1" xfId="17" applyNumberFormat="1" applyBorder="1">
      <alignment/>
      <protection/>
    </xf>
    <xf numFmtId="2" fontId="12" fillId="0" borderId="1" xfId="17" applyNumberFormat="1" applyFont="1" applyBorder="1">
      <alignment/>
      <protection/>
    </xf>
    <xf numFmtId="0" fontId="12" fillId="0" borderId="1" xfId="17" applyFont="1" applyBorder="1">
      <alignment/>
      <protection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1" xfId="17" applyFont="1" applyBorder="1" applyAlignment="1">
      <alignment horizontal="center"/>
      <protection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51">
      <selection activeCell="H73" sqref="H73"/>
    </sheetView>
  </sheetViews>
  <sheetFormatPr defaultColWidth="9.00390625" defaultRowHeight="15.75"/>
  <cols>
    <col min="1" max="1" width="5.75390625" style="0" customWidth="1"/>
    <col min="2" max="2" width="13.50390625" style="0" customWidth="1"/>
    <col min="6" max="6" width="12.25390625" style="0" customWidth="1"/>
    <col min="7" max="7" width="23.00390625" style="0" customWidth="1"/>
    <col min="8" max="8" width="14.75390625" style="0" customWidth="1"/>
    <col min="9" max="9" width="9.375" style="0" bestFit="1" customWidth="1"/>
    <col min="10" max="10" width="11.375" style="0" bestFit="1" customWidth="1"/>
  </cols>
  <sheetData>
    <row r="1" spans="2:5" ht="18.75">
      <c r="B1" s="1" t="s">
        <v>2</v>
      </c>
      <c r="C1" s="1"/>
      <c r="D1" s="1"/>
      <c r="E1" s="1"/>
    </row>
    <row r="2" spans="2:5" ht="18.75">
      <c r="B2" s="1" t="s">
        <v>0</v>
      </c>
      <c r="C2" s="1"/>
      <c r="D2" s="1"/>
      <c r="E2" s="1"/>
    </row>
    <row r="3" spans="2:5" ht="18.75">
      <c r="B3" s="1"/>
      <c r="C3" s="1"/>
      <c r="D3" s="1"/>
      <c r="E3" s="1"/>
    </row>
    <row r="4" spans="2:16" ht="15.75">
      <c r="B4" s="17" t="s">
        <v>36</v>
      </c>
      <c r="C4" s="17"/>
      <c r="D4" s="17"/>
      <c r="E4" s="17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</row>
    <row r="5" spans="2:7" ht="15.75">
      <c r="B5" s="17" t="s">
        <v>49</v>
      </c>
      <c r="C5" s="17"/>
      <c r="D5" s="17"/>
      <c r="E5" s="17"/>
      <c r="F5" s="17"/>
      <c r="G5" s="17"/>
    </row>
    <row r="6" spans="2:7" ht="15.75">
      <c r="B6" s="17" t="s">
        <v>48</v>
      </c>
      <c r="C6" s="17"/>
      <c r="D6" s="17"/>
      <c r="E6" s="17"/>
      <c r="F6" s="17"/>
      <c r="G6" s="17"/>
    </row>
    <row r="8" spans="4:7" ht="20.25">
      <c r="D8" s="3" t="s">
        <v>92</v>
      </c>
      <c r="E8" s="3"/>
      <c r="F8" s="3"/>
      <c r="G8" s="8"/>
    </row>
    <row r="9" spans="4:7" ht="18.75">
      <c r="D9" s="2" t="s">
        <v>1</v>
      </c>
      <c r="E9" s="2"/>
      <c r="F9" s="2"/>
      <c r="G9" s="2"/>
    </row>
    <row r="10" spans="4:8" ht="18.75">
      <c r="D10" s="2"/>
      <c r="E10" s="2"/>
      <c r="F10" s="2"/>
      <c r="G10" s="2"/>
      <c r="H10" s="6" t="s">
        <v>4</v>
      </c>
    </row>
    <row r="11" spans="2:8" ht="18.75">
      <c r="B11" t="s">
        <v>99</v>
      </c>
      <c r="D11" s="2"/>
      <c r="E11" s="2"/>
      <c r="F11" s="2"/>
      <c r="G11" s="2"/>
      <c r="H11" s="6">
        <v>23161.86</v>
      </c>
    </row>
    <row r="12" spans="2:8" ht="18.75">
      <c r="B12" s="13" t="s">
        <v>33</v>
      </c>
      <c r="C12" s="13"/>
      <c r="D12" s="13"/>
      <c r="E12" s="14"/>
      <c r="F12" s="14"/>
      <c r="G12" s="14"/>
      <c r="H12" s="19">
        <f>H14+H15+H16+H17+H19</f>
        <v>3560973.66</v>
      </c>
    </row>
    <row r="13" spans="2:8" ht="15.75">
      <c r="B13" t="s">
        <v>6</v>
      </c>
      <c r="H13" s="20"/>
    </row>
    <row r="14" spans="2:8" ht="15.75">
      <c r="B14" t="s">
        <v>3</v>
      </c>
      <c r="H14" s="20">
        <v>140000</v>
      </c>
    </row>
    <row r="15" spans="2:8" ht="15.75">
      <c r="B15" t="s">
        <v>5</v>
      </c>
      <c r="H15" s="20">
        <v>2465760</v>
      </c>
    </row>
    <row r="16" spans="2:8" ht="15.75">
      <c r="B16" t="s">
        <v>91</v>
      </c>
      <c r="H16" s="20">
        <v>402702.1</v>
      </c>
    </row>
    <row r="17" spans="2:8" ht="15.75">
      <c r="B17" t="s">
        <v>54</v>
      </c>
      <c r="H17" s="20">
        <v>552400</v>
      </c>
    </row>
    <row r="18" spans="2:8" ht="15.75">
      <c r="B18" t="s">
        <v>26</v>
      </c>
      <c r="H18" s="21"/>
    </row>
    <row r="19" spans="3:8" ht="15.75">
      <c r="C19" t="s">
        <v>31</v>
      </c>
      <c r="H19" s="22">
        <v>111.56</v>
      </c>
    </row>
    <row r="20" ht="15.75">
      <c r="H20" s="22"/>
    </row>
    <row r="21" spans="2:8" ht="18.75">
      <c r="B21" s="2" t="s">
        <v>7</v>
      </c>
      <c r="D21" s="2"/>
      <c r="E21" s="2"/>
      <c r="H21" s="20"/>
    </row>
    <row r="22" spans="2:8" ht="18.75">
      <c r="B22" s="2" t="s">
        <v>8</v>
      </c>
      <c r="C22" s="4"/>
      <c r="D22" s="2"/>
      <c r="E22" s="2"/>
      <c r="H22" s="19">
        <f>H24+H36+H49+H62+H63+H67+H68+H69</f>
        <v>3469951.2600000002</v>
      </c>
    </row>
    <row r="23" spans="2:8" ht="15.75">
      <c r="B23" t="s">
        <v>12</v>
      </c>
      <c r="H23" s="20"/>
    </row>
    <row r="24" spans="1:8" ht="15.75">
      <c r="A24" s="4" t="s">
        <v>9</v>
      </c>
      <c r="B24" s="4" t="s">
        <v>41</v>
      </c>
      <c r="D24" s="4"/>
      <c r="E24" s="4"/>
      <c r="F24" s="4"/>
      <c r="H24" s="18">
        <f>H26+H31+H32+H34</f>
        <v>218601.43</v>
      </c>
    </row>
    <row r="25" spans="2:8" ht="15.75">
      <c r="B25" t="s">
        <v>12</v>
      </c>
      <c r="H25" s="20"/>
    </row>
    <row r="26" spans="1:8" ht="15.75">
      <c r="A26" s="30" t="s">
        <v>85</v>
      </c>
      <c r="B26" t="s">
        <v>27</v>
      </c>
      <c r="C26" t="s">
        <v>28</v>
      </c>
      <c r="H26" s="28">
        <f>H27+H28</f>
        <v>209492</v>
      </c>
    </row>
    <row r="27" spans="3:8" ht="15.75">
      <c r="C27" t="s">
        <v>12</v>
      </c>
      <c r="H27" s="20">
        <v>166000</v>
      </c>
    </row>
    <row r="28" spans="3:8" ht="15.75">
      <c r="C28" t="s">
        <v>29</v>
      </c>
      <c r="H28" s="20">
        <v>43492</v>
      </c>
    </row>
    <row r="29" spans="3:8" ht="15.75">
      <c r="C29" t="s">
        <v>28</v>
      </c>
      <c r="H29" s="20"/>
    </row>
    <row r="30" spans="1:8" ht="15.75">
      <c r="A30" s="26">
        <v>39114</v>
      </c>
      <c r="B30" t="s">
        <v>39</v>
      </c>
      <c r="G30" s="12"/>
      <c r="H30" s="28"/>
    </row>
    <row r="31" spans="1:8" ht="15.75">
      <c r="A31" s="26">
        <v>39142</v>
      </c>
      <c r="B31" t="s">
        <v>93</v>
      </c>
      <c r="G31" s="12"/>
      <c r="H31" s="25">
        <v>1482.13</v>
      </c>
    </row>
    <row r="32" spans="1:8" ht="15.75">
      <c r="A32" s="30" t="s">
        <v>51</v>
      </c>
      <c r="B32" t="s">
        <v>52</v>
      </c>
      <c r="G32" s="12"/>
      <c r="H32" s="25">
        <v>2100</v>
      </c>
    </row>
    <row r="33" spans="1:8" ht="15.75">
      <c r="A33" s="26"/>
      <c r="G33" s="12"/>
      <c r="H33" s="28"/>
    </row>
    <row r="34" spans="1:8" ht="15.75">
      <c r="A34" s="26">
        <v>39569</v>
      </c>
      <c r="B34" t="s">
        <v>44</v>
      </c>
      <c r="C34" s="4"/>
      <c r="H34" s="22">
        <v>5527.3</v>
      </c>
    </row>
    <row r="35" ht="15.75">
      <c r="H35" s="20"/>
    </row>
    <row r="36" spans="1:8" ht="15.75">
      <c r="A36" s="4" t="s">
        <v>10</v>
      </c>
      <c r="B36" s="4" t="s">
        <v>11</v>
      </c>
      <c r="D36" s="4"/>
      <c r="E36" s="4"/>
      <c r="F36" s="4"/>
      <c r="G36" s="4"/>
      <c r="H36" s="18">
        <f>H47</f>
        <v>499678.36</v>
      </c>
    </row>
    <row r="37" spans="2:8" ht="15.75">
      <c r="B37" t="s">
        <v>12</v>
      </c>
      <c r="H37" s="20"/>
    </row>
    <row r="38" spans="1:8" ht="15.75">
      <c r="A38" s="27">
        <v>39084</v>
      </c>
      <c r="B38" t="s">
        <v>16</v>
      </c>
      <c r="H38" s="20">
        <v>140604.39</v>
      </c>
    </row>
    <row r="39" spans="1:8" ht="15.75">
      <c r="A39" s="27"/>
      <c r="B39" t="s">
        <v>13</v>
      </c>
      <c r="H39" s="20"/>
    </row>
    <row r="40" spans="1:8" ht="15.75">
      <c r="A40" s="27">
        <v>39115</v>
      </c>
      <c r="B40" t="s">
        <v>15</v>
      </c>
      <c r="D40" s="11"/>
      <c r="H40" s="20">
        <v>34039.27</v>
      </c>
    </row>
    <row r="41" spans="1:8" ht="15.75">
      <c r="A41" s="27">
        <v>39874</v>
      </c>
      <c r="B41" t="s">
        <v>34</v>
      </c>
      <c r="H41" s="20">
        <v>106529.71</v>
      </c>
    </row>
    <row r="42" spans="1:8" ht="15.75">
      <c r="A42" s="27">
        <v>39905</v>
      </c>
      <c r="B42" t="s">
        <v>40</v>
      </c>
      <c r="H42" s="20">
        <v>96919.29</v>
      </c>
    </row>
    <row r="43" spans="1:8" ht="15.75">
      <c r="A43" s="27">
        <v>39935</v>
      </c>
      <c r="B43" t="s">
        <v>17</v>
      </c>
      <c r="H43" s="20">
        <v>21820</v>
      </c>
    </row>
    <row r="44" spans="1:8" ht="15.75">
      <c r="A44" s="27">
        <v>39966</v>
      </c>
      <c r="B44" t="s">
        <v>14</v>
      </c>
      <c r="H44" s="20">
        <v>55410.4</v>
      </c>
    </row>
    <row r="45" spans="1:8" ht="15.75">
      <c r="A45" s="27">
        <v>39996</v>
      </c>
      <c r="B45" t="s">
        <v>53</v>
      </c>
      <c r="H45" s="20">
        <v>44355.3</v>
      </c>
    </row>
    <row r="46" spans="1:8" ht="15.75">
      <c r="A46" s="27">
        <v>40027</v>
      </c>
      <c r="B46" t="s">
        <v>86</v>
      </c>
      <c r="E46" s="6"/>
      <c r="H46" s="20"/>
    </row>
    <row r="47" spans="1:8" ht="15.75">
      <c r="A47" s="6"/>
      <c r="B47" t="s">
        <v>30</v>
      </c>
      <c r="E47" s="6"/>
      <c r="H47" s="22">
        <f>SUM(H38:H46)</f>
        <v>499678.36</v>
      </c>
    </row>
    <row r="48" spans="2:8" ht="15.75">
      <c r="B48" s="4" t="s">
        <v>18</v>
      </c>
      <c r="C48" s="4"/>
      <c r="H48" s="22"/>
    </row>
    <row r="49" spans="2:8" ht="15.75">
      <c r="B49" s="4" t="s">
        <v>19</v>
      </c>
      <c r="C49" s="4"/>
      <c r="H49" s="18">
        <f>H51+H60</f>
        <v>1575014.3900000001</v>
      </c>
    </row>
    <row r="50" spans="1:8" ht="15.75">
      <c r="A50" s="8" t="s">
        <v>50</v>
      </c>
      <c r="B50" t="s">
        <v>12</v>
      </c>
      <c r="D50" s="4"/>
      <c r="E50" s="4"/>
      <c r="F50" s="4"/>
      <c r="H50" s="23"/>
    </row>
    <row r="51" spans="1:9" ht="15.75">
      <c r="A51" s="27">
        <v>39085</v>
      </c>
      <c r="B51" s="10" t="s">
        <v>25</v>
      </c>
      <c r="D51" s="4"/>
      <c r="E51" s="4"/>
      <c r="F51" s="4"/>
      <c r="H51" s="25">
        <v>692709.87</v>
      </c>
      <c r="I51" s="5"/>
    </row>
    <row r="52" spans="1:9" ht="15.75">
      <c r="A52" s="27">
        <v>39116</v>
      </c>
      <c r="B52" s="10" t="s">
        <v>24</v>
      </c>
      <c r="C52" s="10"/>
      <c r="E52" s="6"/>
      <c r="G52" s="10"/>
      <c r="H52" s="25"/>
      <c r="I52" s="5"/>
    </row>
    <row r="53" spans="1:8" ht="15.75">
      <c r="A53" s="26"/>
      <c r="B53" s="4" t="s">
        <v>12</v>
      </c>
      <c r="C53" s="10"/>
      <c r="H53" s="24"/>
    </row>
    <row r="54" spans="1:8" ht="15.75">
      <c r="A54" s="27"/>
      <c r="B54" s="10" t="s">
        <v>35</v>
      </c>
      <c r="D54" s="7"/>
      <c r="H54" s="25">
        <v>5700</v>
      </c>
    </row>
    <row r="55" spans="1:8" ht="15.75">
      <c r="A55" s="27"/>
      <c r="B55" t="s">
        <v>20</v>
      </c>
      <c r="D55" s="7"/>
      <c r="H55" s="20">
        <v>17226.52</v>
      </c>
    </row>
    <row r="56" spans="1:8" ht="15.75">
      <c r="A56" s="26"/>
      <c r="B56" t="s">
        <v>94</v>
      </c>
      <c r="H56" s="20">
        <v>708000</v>
      </c>
    </row>
    <row r="57" spans="1:8" ht="15.75">
      <c r="A57" s="26"/>
      <c r="B57" t="s">
        <v>101</v>
      </c>
      <c r="H57" s="20">
        <v>86655</v>
      </c>
    </row>
    <row r="58" spans="1:8" ht="15.75">
      <c r="A58" s="26"/>
      <c r="B58" t="s">
        <v>38</v>
      </c>
      <c r="H58" s="20">
        <v>64723</v>
      </c>
    </row>
    <row r="59" spans="1:8" ht="15.75">
      <c r="A59" s="26"/>
      <c r="B59" t="s">
        <v>66</v>
      </c>
      <c r="H59" s="20"/>
    </row>
    <row r="60" spans="2:8" ht="15.75">
      <c r="B60" t="s">
        <v>42</v>
      </c>
      <c r="H60" s="22">
        <f>SUM(H54:H59)</f>
        <v>882304.52</v>
      </c>
    </row>
    <row r="61" ht="15.75">
      <c r="H61" s="22"/>
    </row>
    <row r="62" spans="1:10" ht="15.75">
      <c r="A62" s="4" t="s">
        <v>45</v>
      </c>
      <c r="B62" s="4" t="s">
        <v>65</v>
      </c>
      <c r="H62" s="29">
        <v>99839.09</v>
      </c>
      <c r="J62" s="20"/>
    </row>
    <row r="63" spans="1:8" ht="15.75">
      <c r="A63" s="15" t="s">
        <v>46</v>
      </c>
      <c r="B63" s="4" t="s">
        <v>55</v>
      </c>
      <c r="H63" s="23">
        <f>H65+H66</f>
        <v>503329.30000000005</v>
      </c>
    </row>
    <row r="64" spans="1:8" ht="15.75">
      <c r="A64" s="15"/>
      <c r="B64" s="46" t="s">
        <v>12</v>
      </c>
      <c r="H64" s="23"/>
    </row>
    <row r="65" spans="1:8" ht="15.75">
      <c r="A65" s="15"/>
      <c r="B65" s="46" t="s">
        <v>56</v>
      </c>
      <c r="C65" s="46"/>
      <c r="D65" s="46"/>
      <c r="E65" s="46"/>
      <c r="F65" s="46"/>
      <c r="H65" s="25">
        <v>105706.28</v>
      </c>
    </row>
    <row r="66" spans="1:8" ht="15.75">
      <c r="A66" s="8"/>
      <c r="B66" s="46" t="s">
        <v>37</v>
      </c>
      <c r="C66" s="46"/>
      <c r="D66" s="46"/>
      <c r="E66" s="46"/>
      <c r="F66" s="46"/>
      <c r="H66" s="25">
        <v>397623.02</v>
      </c>
    </row>
    <row r="67" spans="1:8" ht="15.75">
      <c r="A67" s="8" t="s">
        <v>95</v>
      </c>
      <c r="B67" s="4" t="s">
        <v>96</v>
      </c>
      <c r="H67" s="18">
        <v>581030</v>
      </c>
    </row>
    <row r="68" spans="1:8" ht="15.75">
      <c r="A68" s="8">
        <v>7</v>
      </c>
      <c r="B68" s="4" t="s">
        <v>97</v>
      </c>
      <c r="H68" s="18">
        <v>-7663.35</v>
      </c>
    </row>
    <row r="69" spans="1:8" ht="15.75">
      <c r="A69" s="8">
        <v>8</v>
      </c>
      <c r="B69" s="4" t="s">
        <v>100</v>
      </c>
      <c r="H69" s="18">
        <v>122.04</v>
      </c>
    </row>
    <row r="70" spans="2:8" ht="15.75">
      <c r="B70" t="s">
        <v>32</v>
      </c>
      <c r="D70" s="4"/>
      <c r="E70" s="4"/>
      <c r="H70" s="25"/>
    </row>
    <row r="71" spans="2:8" ht="15.75">
      <c r="B71" t="s">
        <v>43</v>
      </c>
      <c r="H71" s="20"/>
    </row>
    <row r="72" ht="15.75">
      <c r="H72" s="20"/>
    </row>
    <row r="73" spans="2:8" ht="15.75">
      <c r="B73" s="4" t="s">
        <v>98</v>
      </c>
      <c r="H73" s="20">
        <f>H11+H12-H22</f>
        <v>114184.25999999978</v>
      </c>
    </row>
    <row r="74" spans="2:8" ht="15.75">
      <c r="B74" s="4"/>
      <c r="H74" s="20"/>
    </row>
    <row r="75" ht="15.75">
      <c r="H75" s="9"/>
    </row>
    <row r="76" spans="2:10" ht="15.75">
      <c r="B76" t="s">
        <v>21</v>
      </c>
      <c r="G76" t="s">
        <v>47</v>
      </c>
      <c r="H76" s="5"/>
      <c r="I76" s="5"/>
      <c r="J76" s="5"/>
    </row>
    <row r="77" spans="8:10" ht="15.75">
      <c r="H77" s="5"/>
      <c r="I77" s="5"/>
      <c r="J77" s="5"/>
    </row>
    <row r="79" spans="2:7" ht="15.75">
      <c r="B79" t="s">
        <v>22</v>
      </c>
      <c r="G79" t="s">
        <v>23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3" sqref="E13"/>
    </sheetView>
  </sheetViews>
  <sheetFormatPr defaultColWidth="9.00390625" defaultRowHeight="15.75"/>
  <sheetData>
    <row r="1" ht="15.75">
      <c r="B1" t="s">
        <v>139</v>
      </c>
    </row>
    <row r="3" spans="1:6" ht="15.75">
      <c r="A3" s="33">
        <v>1</v>
      </c>
      <c r="B3" s="33" t="s">
        <v>140</v>
      </c>
      <c r="C3" s="33"/>
      <c r="D3" s="33"/>
      <c r="E3" s="33"/>
      <c r="F3" s="33">
        <f>1050+1050</f>
        <v>2100</v>
      </c>
    </row>
    <row r="4" spans="1:6" ht="15.75">
      <c r="A4" s="33">
        <v>2</v>
      </c>
      <c r="B4" s="50" t="s">
        <v>141</v>
      </c>
      <c r="C4" s="56"/>
      <c r="D4" s="56"/>
      <c r="E4" s="51"/>
      <c r="F4" s="33">
        <f>380+760+380+380</f>
        <v>1900</v>
      </c>
    </row>
    <row r="5" spans="1:6" ht="15.75">
      <c r="A5" s="33">
        <v>3</v>
      </c>
      <c r="B5" s="50" t="s">
        <v>142</v>
      </c>
      <c r="C5" s="56"/>
      <c r="D5" s="56"/>
      <c r="E5" s="51"/>
      <c r="F5" s="33">
        <v>4500</v>
      </c>
    </row>
    <row r="6" spans="1:6" ht="15.75">
      <c r="A6" s="33">
        <v>4</v>
      </c>
      <c r="B6" s="50" t="s">
        <v>60</v>
      </c>
      <c r="C6" s="56"/>
      <c r="D6" s="56"/>
      <c r="E6" s="51"/>
      <c r="F6" s="33">
        <v>5260</v>
      </c>
    </row>
    <row r="7" spans="1:6" ht="15.75">
      <c r="A7" s="33">
        <v>5</v>
      </c>
      <c r="B7" s="50" t="s">
        <v>143</v>
      </c>
      <c r="C7" s="56"/>
      <c r="D7" s="56"/>
      <c r="E7" s="51"/>
      <c r="F7" s="33">
        <v>750</v>
      </c>
    </row>
    <row r="8" spans="1:6" ht="15.75">
      <c r="A8" s="33">
        <v>6</v>
      </c>
      <c r="B8" s="50" t="s">
        <v>144</v>
      </c>
      <c r="C8" s="56"/>
      <c r="D8" s="56"/>
      <c r="E8" s="51"/>
      <c r="F8" s="33">
        <f>7311+7311+7311</f>
        <v>21933</v>
      </c>
    </row>
    <row r="9" spans="1:6" ht="15.75">
      <c r="A9" s="33">
        <v>7</v>
      </c>
      <c r="B9" s="33" t="s">
        <v>145</v>
      </c>
      <c r="C9" s="33"/>
      <c r="D9" s="33"/>
      <c r="E9" s="33"/>
      <c r="F9" s="33">
        <v>7500</v>
      </c>
    </row>
    <row r="10" spans="1:6" ht="15.75">
      <c r="A10" s="33">
        <v>8</v>
      </c>
      <c r="B10" s="50" t="s">
        <v>58</v>
      </c>
      <c r="C10" s="56"/>
      <c r="D10" s="56"/>
      <c r="E10" s="51"/>
      <c r="F10" s="33">
        <f>1500+1550+1200+800+15230+500</f>
        <v>20780</v>
      </c>
    </row>
    <row r="11" spans="1:6" ht="15.75">
      <c r="A11" s="33"/>
      <c r="B11" s="53" t="s">
        <v>89</v>
      </c>
      <c r="C11" s="54"/>
      <c r="D11" s="54"/>
      <c r="E11" s="55"/>
      <c r="F11" s="33">
        <f>SUM(F3:F10)</f>
        <v>64723</v>
      </c>
    </row>
  </sheetData>
  <mergeCells count="7">
    <mergeCell ref="B11:E11"/>
    <mergeCell ref="B4:E4"/>
    <mergeCell ref="B5:E5"/>
    <mergeCell ref="B6:E6"/>
    <mergeCell ref="B7:E7"/>
    <mergeCell ref="B8:E8"/>
    <mergeCell ref="B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9" sqref="F9"/>
    </sheetView>
  </sheetViews>
  <sheetFormatPr defaultColWidth="9.00390625" defaultRowHeight="15.75"/>
  <cols>
    <col min="2" max="2" width="32.75390625" style="0" customWidth="1"/>
    <col min="3" max="3" width="0.2421875" style="0" customWidth="1"/>
  </cols>
  <sheetData>
    <row r="1" spans="1:5" ht="15.75">
      <c r="A1" s="4" t="s">
        <v>71</v>
      </c>
      <c r="B1" s="4"/>
      <c r="C1" s="4"/>
      <c r="D1" s="4"/>
      <c r="E1" s="4"/>
    </row>
    <row r="3" spans="1:4" ht="15.75">
      <c r="A3" s="36" t="s">
        <v>72</v>
      </c>
      <c r="B3" s="47" t="s">
        <v>68</v>
      </c>
      <c r="C3" s="47"/>
      <c r="D3" s="36" t="s">
        <v>69</v>
      </c>
    </row>
    <row r="4" spans="1:4" ht="15.75">
      <c r="A4" s="33">
        <v>1</v>
      </c>
      <c r="B4" s="33" t="s">
        <v>73</v>
      </c>
      <c r="C4" s="33"/>
      <c r="D4" s="33">
        <f>14489.34+1993.68+12414.59</f>
        <v>28897.61</v>
      </c>
    </row>
    <row r="5" spans="1:4" ht="15.75">
      <c r="A5" s="33">
        <v>2</v>
      </c>
      <c r="B5" s="33" t="s">
        <v>74</v>
      </c>
      <c r="C5" s="33"/>
      <c r="D5" s="33">
        <f>23550+32200+11680</f>
        <v>67430</v>
      </c>
    </row>
    <row r="6" spans="1:9" ht="15.75">
      <c r="A6" s="33">
        <v>3</v>
      </c>
      <c r="B6" s="33" t="s">
        <v>75</v>
      </c>
      <c r="C6" s="33"/>
      <c r="D6" s="33">
        <f>16900+1512.98+3695.8+690</f>
        <v>22798.78</v>
      </c>
      <c r="F6" s="4"/>
      <c r="H6" s="4"/>
      <c r="I6" s="4"/>
    </row>
    <row r="7" spans="1:4" ht="31.5">
      <c r="A7" s="33">
        <v>4</v>
      </c>
      <c r="B7" s="37" t="s">
        <v>76</v>
      </c>
      <c r="C7" s="33"/>
      <c r="D7" s="33">
        <v>7078</v>
      </c>
    </row>
    <row r="8" spans="1:4" ht="15.75">
      <c r="A8" s="33">
        <v>5</v>
      </c>
      <c r="B8" s="33" t="s">
        <v>77</v>
      </c>
      <c r="C8" s="33"/>
      <c r="D8" s="33"/>
    </row>
    <row r="9" spans="1:7" ht="15.75">
      <c r="A9" s="33"/>
      <c r="B9" s="33" t="s">
        <v>78</v>
      </c>
      <c r="C9" s="33"/>
      <c r="D9" s="33"/>
      <c r="G9" s="4"/>
    </row>
    <row r="10" spans="1:4" ht="15.75">
      <c r="A10" s="33"/>
      <c r="B10" s="33" t="s">
        <v>102</v>
      </c>
      <c r="C10" s="33"/>
      <c r="D10" s="33">
        <v>14400</v>
      </c>
    </row>
    <row r="11" spans="1:4" ht="15.75">
      <c r="A11" s="33"/>
      <c r="B11" s="38" t="s">
        <v>61</v>
      </c>
      <c r="C11" s="33"/>
      <c r="D11" s="38">
        <f>SUM(D4:D10)</f>
        <v>140604.39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4" sqref="B4:D7"/>
    </sheetView>
  </sheetViews>
  <sheetFormatPr defaultColWidth="9.00390625" defaultRowHeight="15.75"/>
  <cols>
    <col min="2" max="2" width="26.625" style="0" customWidth="1"/>
    <col min="3" max="3" width="0.2421875" style="0" customWidth="1"/>
  </cols>
  <sheetData>
    <row r="1" spans="1:3" ht="15.75">
      <c r="A1" s="4" t="s">
        <v>87</v>
      </c>
      <c r="B1" s="4"/>
      <c r="C1" s="4"/>
    </row>
    <row r="3" spans="1:4" ht="15.75">
      <c r="A3" s="36" t="s">
        <v>72</v>
      </c>
      <c r="B3" s="47" t="s">
        <v>68</v>
      </c>
      <c r="C3" s="47"/>
      <c r="D3" s="36" t="s">
        <v>69</v>
      </c>
    </row>
    <row r="4" spans="1:4" ht="15.75">
      <c r="A4" s="33">
        <v>1</v>
      </c>
      <c r="B4" s="33"/>
      <c r="C4" s="33"/>
      <c r="D4" s="33"/>
    </row>
    <row r="5" spans="1:4" ht="15.75">
      <c r="A5" s="33">
        <v>2</v>
      </c>
      <c r="B5" s="33"/>
      <c r="C5" s="33"/>
      <c r="D5" s="33"/>
    </row>
    <row r="6" spans="1:4" ht="15.75">
      <c r="A6" s="33">
        <v>3</v>
      </c>
      <c r="B6" s="33"/>
      <c r="C6" s="33"/>
      <c r="D6" s="33"/>
    </row>
    <row r="7" spans="1:4" ht="15.75">
      <c r="A7" s="33">
        <v>4</v>
      </c>
      <c r="B7" s="33"/>
      <c r="C7" s="33"/>
      <c r="D7" s="33"/>
    </row>
    <row r="8" spans="1:4" ht="18.75">
      <c r="A8" s="33"/>
      <c r="B8" s="38" t="s">
        <v>61</v>
      </c>
      <c r="C8" s="33"/>
      <c r="D8" s="39">
        <f>SUM(D4:D7)</f>
        <v>0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2" sqref="B22"/>
    </sheetView>
  </sheetViews>
  <sheetFormatPr defaultColWidth="9.00390625" defaultRowHeight="15.75"/>
  <cols>
    <col min="2" max="2" width="25.50390625" style="0" customWidth="1"/>
    <col min="3" max="3" width="0.12890625" style="0" customWidth="1"/>
    <col min="4" max="4" width="10.25390625" style="0" customWidth="1"/>
  </cols>
  <sheetData>
    <row r="1" spans="1:4" ht="15.75">
      <c r="A1" s="4" t="s">
        <v>67</v>
      </c>
      <c r="B1" s="4"/>
      <c r="C1" s="4"/>
      <c r="D1" s="4"/>
    </row>
    <row r="3" spans="1:4" ht="15.75">
      <c r="A3" s="36" t="s">
        <v>70</v>
      </c>
      <c r="B3" s="48" t="s">
        <v>68</v>
      </c>
      <c r="C3" s="49"/>
      <c r="D3" s="36" t="s">
        <v>69</v>
      </c>
    </row>
    <row r="4" spans="1:4" ht="15.75">
      <c r="A4" s="33">
        <v>1</v>
      </c>
      <c r="B4" s="50" t="s">
        <v>103</v>
      </c>
      <c r="C4" s="51"/>
      <c r="D4" s="34">
        <v>5310</v>
      </c>
    </row>
    <row r="5" spans="1:4" ht="15.75">
      <c r="A5" s="33">
        <v>2</v>
      </c>
      <c r="B5" s="33" t="s">
        <v>104</v>
      </c>
      <c r="C5" s="33"/>
      <c r="D5" s="34">
        <v>6479</v>
      </c>
    </row>
    <row r="6" spans="1:4" ht="15.75">
      <c r="A6" s="33">
        <v>3</v>
      </c>
      <c r="B6" s="33" t="s">
        <v>105</v>
      </c>
      <c r="C6" s="33"/>
      <c r="D6" s="34">
        <v>3000</v>
      </c>
    </row>
    <row r="7" spans="1:4" ht="15.75">
      <c r="A7" s="33">
        <v>4</v>
      </c>
      <c r="B7" s="33" t="s">
        <v>106</v>
      </c>
      <c r="C7" s="33"/>
      <c r="D7" s="34">
        <v>1500</v>
      </c>
    </row>
    <row r="8" spans="1:4" ht="15.75">
      <c r="A8" s="33">
        <v>5</v>
      </c>
      <c r="B8" s="33" t="s">
        <v>107</v>
      </c>
      <c r="C8" s="33"/>
      <c r="D8" s="34">
        <v>500</v>
      </c>
    </row>
    <row r="9" spans="1:4" ht="15.75">
      <c r="A9" s="33">
        <v>6</v>
      </c>
      <c r="B9" s="33" t="s">
        <v>108</v>
      </c>
      <c r="C9" s="33"/>
      <c r="D9" s="34">
        <v>1500</v>
      </c>
    </row>
    <row r="10" spans="1:4" ht="15.75">
      <c r="A10" s="33">
        <v>7</v>
      </c>
      <c r="B10" s="33" t="s">
        <v>109</v>
      </c>
      <c r="C10" s="33"/>
      <c r="D10" s="34">
        <v>4670</v>
      </c>
    </row>
    <row r="11" spans="1:4" ht="15.75">
      <c r="A11" s="33">
        <v>8</v>
      </c>
      <c r="B11" s="33" t="s">
        <v>110</v>
      </c>
      <c r="C11" s="33"/>
      <c r="D11" s="34">
        <f>1423+1614+1584+3193.7</f>
        <v>7814.7</v>
      </c>
    </row>
    <row r="12" spans="1:4" ht="15.75">
      <c r="A12" s="33">
        <v>9</v>
      </c>
      <c r="B12" s="33" t="s">
        <v>111</v>
      </c>
      <c r="C12" s="33"/>
      <c r="D12" s="34">
        <v>3600</v>
      </c>
    </row>
    <row r="13" spans="1:4" ht="15.75">
      <c r="A13" s="33">
        <v>10</v>
      </c>
      <c r="B13" s="33" t="s">
        <v>112</v>
      </c>
      <c r="C13" s="33"/>
      <c r="D13" s="34">
        <v>4860</v>
      </c>
    </row>
    <row r="14" spans="1:4" ht="15.75">
      <c r="A14" s="33">
        <v>11</v>
      </c>
      <c r="B14" s="33" t="s">
        <v>113</v>
      </c>
      <c r="C14" s="33"/>
      <c r="D14" s="34">
        <v>12150</v>
      </c>
    </row>
    <row r="15" spans="1:4" ht="15.75">
      <c r="A15" s="33">
        <v>12</v>
      </c>
      <c r="B15" s="33" t="s">
        <v>114</v>
      </c>
      <c r="C15" s="33"/>
      <c r="D15" s="34">
        <f>1340+184</f>
        <v>1524</v>
      </c>
    </row>
    <row r="16" spans="1:4" ht="15.75">
      <c r="A16" s="33">
        <v>13</v>
      </c>
      <c r="B16" s="33" t="s">
        <v>115</v>
      </c>
      <c r="C16" s="33"/>
      <c r="D16" s="34">
        <v>3624</v>
      </c>
    </row>
    <row r="17" spans="1:4" ht="15.75">
      <c r="A17" s="33">
        <v>14</v>
      </c>
      <c r="B17" s="33" t="s">
        <v>116</v>
      </c>
      <c r="C17" s="33"/>
      <c r="D17" s="34">
        <v>4999</v>
      </c>
    </row>
    <row r="18" spans="1:4" ht="15.75">
      <c r="A18" s="33">
        <v>15</v>
      </c>
      <c r="B18" s="33" t="s">
        <v>117</v>
      </c>
      <c r="C18" s="33"/>
      <c r="D18" s="34">
        <v>4999.01</v>
      </c>
    </row>
    <row r="19" spans="1:4" ht="15.75">
      <c r="A19" s="33">
        <v>16</v>
      </c>
      <c r="B19" s="33" t="s">
        <v>118</v>
      </c>
      <c r="C19" s="33"/>
      <c r="D19" s="34">
        <v>40000</v>
      </c>
    </row>
    <row r="20" spans="1:4" ht="15.75">
      <c r="A20" s="33"/>
      <c r="B20" s="33"/>
      <c r="C20" s="33" t="s">
        <v>61</v>
      </c>
      <c r="D20" s="35">
        <f>SUM(D4:D19)</f>
        <v>106529.70999999999</v>
      </c>
    </row>
  </sheetData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5" sqref="A5:D5"/>
    </sheetView>
  </sheetViews>
  <sheetFormatPr defaultColWidth="9.00390625" defaultRowHeight="15.75"/>
  <cols>
    <col min="2" max="2" width="26.625" style="0" customWidth="1"/>
    <col min="3" max="3" width="0.12890625" style="0" customWidth="1"/>
  </cols>
  <sheetData>
    <row r="1" ht="15.75">
      <c r="A1" t="s">
        <v>79</v>
      </c>
    </row>
    <row r="3" spans="1:4" ht="15.75">
      <c r="A3" s="36" t="s">
        <v>72</v>
      </c>
      <c r="B3" s="47" t="s">
        <v>68</v>
      </c>
      <c r="C3" s="47"/>
      <c r="D3" s="36" t="s">
        <v>69</v>
      </c>
    </row>
    <row r="4" spans="1:4" ht="15.75">
      <c r="A4" s="33">
        <v>1</v>
      </c>
      <c r="B4" s="33" t="s">
        <v>119</v>
      </c>
      <c r="C4" s="33"/>
      <c r="D4" s="34">
        <v>21820</v>
      </c>
    </row>
    <row r="5" spans="1:4" ht="15.75">
      <c r="A5" s="33"/>
      <c r="B5" s="33"/>
      <c r="C5" s="33"/>
      <c r="D5" s="34"/>
    </row>
    <row r="6" spans="1:4" ht="15.75">
      <c r="A6" s="33"/>
      <c r="B6" s="33" t="s">
        <v>61</v>
      </c>
      <c r="C6" s="33"/>
      <c r="D6" s="35">
        <f>SUM(D4:D5)</f>
        <v>21820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1" sqref="D11"/>
    </sheetView>
  </sheetViews>
  <sheetFormatPr defaultColWidth="9.00390625" defaultRowHeight="15.75"/>
  <cols>
    <col min="2" max="2" width="8.75390625" style="0" hidden="1" customWidth="1"/>
    <col min="3" max="3" width="38.50390625" style="0" customWidth="1"/>
  </cols>
  <sheetData>
    <row r="1" spans="1:3" ht="15.75">
      <c r="A1" s="4" t="s">
        <v>80</v>
      </c>
      <c r="B1" s="4"/>
      <c r="C1" s="4"/>
    </row>
    <row r="3" spans="1:4" ht="15.75">
      <c r="A3" s="36" t="s">
        <v>72</v>
      </c>
      <c r="B3" s="47" t="s">
        <v>68</v>
      </c>
      <c r="C3" s="47"/>
      <c r="D3" s="36" t="s">
        <v>69</v>
      </c>
    </row>
    <row r="4" spans="1:4" ht="15.75">
      <c r="A4" s="33">
        <v>1</v>
      </c>
      <c r="B4" s="33"/>
      <c r="C4" s="33" t="s">
        <v>126</v>
      </c>
      <c r="D4" s="34">
        <f>1500+2000</f>
        <v>3500</v>
      </c>
    </row>
    <row r="5" spans="1:4" ht="15.75">
      <c r="A5" s="33">
        <v>2</v>
      </c>
      <c r="B5" s="33"/>
      <c r="C5" s="33" t="s">
        <v>120</v>
      </c>
      <c r="D5" s="34">
        <f>2940</f>
        <v>2940</v>
      </c>
    </row>
    <row r="6" spans="1:4" ht="15.75">
      <c r="A6" s="33">
        <v>3</v>
      </c>
      <c r="B6" s="33"/>
      <c r="C6" s="33" t="s">
        <v>121</v>
      </c>
      <c r="D6" s="34">
        <v>13300</v>
      </c>
    </row>
    <row r="7" spans="1:4" ht="15.75">
      <c r="A7" s="33">
        <v>4</v>
      </c>
      <c r="B7" s="33"/>
      <c r="C7" s="33" t="s">
        <v>122</v>
      </c>
      <c r="D7" s="34">
        <v>3300</v>
      </c>
    </row>
    <row r="8" spans="1:4" ht="15.75">
      <c r="A8" s="33">
        <v>5</v>
      </c>
      <c r="B8" s="33"/>
      <c r="C8" s="33" t="s">
        <v>123</v>
      </c>
      <c r="D8" s="34">
        <f>1900+2280</f>
        <v>4180</v>
      </c>
    </row>
    <row r="9" spans="1:4" ht="15.75">
      <c r="A9" s="33">
        <v>6</v>
      </c>
      <c r="B9" s="33"/>
      <c r="C9" s="33" t="s">
        <v>124</v>
      </c>
      <c r="D9" s="34">
        <f>1135+378+132</f>
        <v>1645</v>
      </c>
    </row>
    <row r="10" spans="1:4" ht="15.75">
      <c r="A10" s="33">
        <v>7</v>
      </c>
      <c r="B10" s="33"/>
      <c r="C10" s="33" t="s">
        <v>125</v>
      </c>
      <c r="D10" s="34">
        <f>3792.35+3792.35+1738+1505+1008.7</f>
        <v>11836.400000000001</v>
      </c>
    </row>
    <row r="11" spans="1:4" ht="15.75">
      <c r="A11" s="33">
        <v>8</v>
      </c>
      <c r="B11" s="33"/>
      <c r="C11" s="33" t="s">
        <v>127</v>
      </c>
      <c r="D11" s="34">
        <f>7200</f>
        <v>7200</v>
      </c>
    </row>
    <row r="12" spans="1:4" ht="15.75">
      <c r="A12" s="33">
        <v>9</v>
      </c>
      <c r="B12" s="33"/>
      <c r="C12" s="33" t="s">
        <v>81</v>
      </c>
      <c r="D12" s="34">
        <v>2084</v>
      </c>
    </row>
    <row r="13" spans="1:4" ht="15.75">
      <c r="A13" s="33">
        <v>10</v>
      </c>
      <c r="B13" s="33"/>
      <c r="C13" s="33" t="s">
        <v>128</v>
      </c>
      <c r="D13" s="34">
        <v>2155</v>
      </c>
    </row>
    <row r="14" spans="1:4" ht="15.75">
      <c r="A14" s="33">
        <v>11</v>
      </c>
      <c r="B14" s="33"/>
      <c r="C14" s="33" t="s">
        <v>129</v>
      </c>
      <c r="D14" s="34">
        <v>500</v>
      </c>
    </row>
    <row r="15" spans="1:4" ht="15.75">
      <c r="A15" s="33">
        <v>12</v>
      </c>
      <c r="B15" s="33"/>
      <c r="C15" s="33" t="s">
        <v>130</v>
      </c>
      <c r="D15" s="34">
        <v>2770</v>
      </c>
    </row>
    <row r="16" spans="1:4" ht="15.75">
      <c r="A16" s="33"/>
      <c r="B16" s="33"/>
      <c r="C16" s="33" t="s">
        <v>61</v>
      </c>
      <c r="D16" s="35">
        <f>SUM(D4:D15)</f>
        <v>55410.4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1" sqref="C11"/>
    </sheetView>
  </sheetViews>
  <sheetFormatPr defaultColWidth="9.00390625" defaultRowHeight="15.75"/>
  <cols>
    <col min="3" max="3" width="24.75390625" style="0" customWidth="1"/>
  </cols>
  <sheetData>
    <row r="1" spans="1:3" ht="15.75">
      <c r="A1" s="4" t="s">
        <v>82</v>
      </c>
      <c r="B1" s="4"/>
      <c r="C1" s="4"/>
    </row>
    <row r="3" spans="1:4" ht="15.75">
      <c r="A3" s="36" t="s">
        <v>72</v>
      </c>
      <c r="B3" s="47" t="s">
        <v>68</v>
      </c>
      <c r="C3" s="47"/>
      <c r="D3" s="36" t="s">
        <v>69</v>
      </c>
    </row>
    <row r="4" spans="1:4" ht="15.75">
      <c r="A4" s="33">
        <v>1</v>
      </c>
      <c r="B4" s="33" t="s">
        <v>83</v>
      </c>
      <c r="C4" s="33"/>
      <c r="D4" s="33">
        <f>1033+1414+2180+1467+1905+1960+2286+2013+1143+815+815+1098+815+815+386+995+1218+1524+436</f>
        <v>24318</v>
      </c>
    </row>
    <row r="5" spans="1:4" ht="15.75">
      <c r="A5" s="33">
        <v>2</v>
      </c>
      <c r="B5" s="33" t="s">
        <v>84</v>
      </c>
      <c r="C5" s="33"/>
      <c r="D5" s="33">
        <v>2645.3</v>
      </c>
    </row>
    <row r="6" spans="1:4" ht="15.75">
      <c r="A6" s="33">
        <v>3</v>
      </c>
      <c r="B6" s="33" t="s">
        <v>131</v>
      </c>
      <c r="C6" s="33"/>
      <c r="D6" s="33">
        <f>852+830+1815+3935</f>
        <v>7432</v>
      </c>
    </row>
    <row r="7" spans="1:4" ht="15.75">
      <c r="A7" s="33">
        <v>4</v>
      </c>
      <c r="B7" s="33" t="s">
        <v>132</v>
      </c>
      <c r="C7" s="33"/>
      <c r="D7" s="33">
        <v>6960</v>
      </c>
    </row>
    <row r="8" spans="1:4" ht="15.75">
      <c r="A8" s="33">
        <v>5</v>
      </c>
      <c r="B8" s="33" t="s">
        <v>133</v>
      </c>
      <c r="C8" s="33"/>
      <c r="D8" s="33">
        <v>3000</v>
      </c>
    </row>
    <row r="9" spans="1:4" ht="15.75">
      <c r="A9" s="33">
        <v>6</v>
      </c>
      <c r="B9" s="33"/>
      <c r="C9" s="33"/>
      <c r="D9" s="33"/>
    </row>
    <row r="10" spans="1:4" ht="15.75">
      <c r="A10" s="33"/>
      <c r="B10" s="33"/>
      <c r="C10" s="33" t="s">
        <v>61</v>
      </c>
      <c r="D10" s="38">
        <f>SUM(D4:D9)</f>
        <v>44355.3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3" sqref="E3:F9"/>
    </sheetView>
  </sheetViews>
  <sheetFormatPr defaultColWidth="9.00390625" defaultRowHeight="15.75"/>
  <cols>
    <col min="2" max="2" width="37.125" style="0" customWidth="1"/>
    <col min="3" max="3" width="0.12890625" style="0" customWidth="1"/>
    <col min="4" max="4" width="12.25390625" style="0" customWidth="1"/>
    <col min="5" max="5" width="16.875" style="0" customWidth="1"/>
    <col min="6" max="6" width="18.00390625" style="0" customWidth="1"/>
  </cols>
  <sheetData>
    <row r="1" spans="1:3" ht="15.75">
      <c r="A1" s="4" t="s">
        <v>88</v>
      </c>
      <c r="B1" s="4"/>
      <c r="C1" s="4"/>
    </row>
    <row r="3" spans="1:6" ht="15.75">
      <c r="A3" s="36" t="s">
        <v>72</v>
      </c>
      <c r="B3" s="47" t="s">
        <v>68</v>
      </c>
      <c r="C3" s="47"/>
      <c r="D3" s="36" t="s">
        <v>69</v>
      </c>
      <c r="E3" s="33"/>
      <c r="F3" s="33"/>
    </row>
    <row r="4" spans="1:6" ht="15.75">
      <c r="A4" s="33">
        <v>1</v>
      </c>
      <c r="B4" s="33" t="s">
        <v>134</v>
      </c>
      <c r="C4" s="33"/>
      <c r="D4" s="34">
        <v>31305.38</v>
      </c>
      <c r="E4" s="33"/>
      <c r="F4" s="33"/>
    </row>
    <row r="5" spans="1:6" ht="15.75">
      <c r="A5" s="33">
        <v>2</v>
      </c>
      <c r="B5" s="33" t="s">
        <v>135</v>
      </c>
      <c r="C5" s="33"/>
      <c r="D5" s="34">
        <f>114380.38+18991.47+38896.64</f>
        <v>172268.49</v>
      </c>
      <c r="E5" s="33"/>
      <c r="F5" s="33"/>
    </row>
    <row r="6" spans="1:6" ht="15.75">
      <c r="A6" s="33">
        <v>3</v>
      </c>
      <c r="B6" s="33" t="s">
        <v>136</v>
      </c>
      <c r="C6" s="33"/>
      <c r="D6" s="34">
        <v>42846</v>
      </c>
      <c r="E6" s="33"/>
      <c r="F6" s="33"/>
    </row>
    <row r="7" spans="1:6" ht="15.75">
      <c r="A7" s="33">
        <v>4</v>
      </c>
      <c r="B7" s="33" t="s">
        <v>137</v>
      </c>
      <c r="C7" s="33"/>
      <c r="D7" s="34">
        <f>2007+6860+216663+136395+16365</f>
        <v>378290</v>
      </c>
      <c r="E7" s="33"/>
      <c r="F7" s="33"/>
    </row>
    <row r="8" spans="1:6" ht="15.75">
      <c r="A8" s="33">
        <v>5</v>
      </c>
      <c r="B8" s="33" t="s">
        <v>138</v>
      </c>
      <c r="C8" s="33"/>
      <c r="D8" s="34">
        <v>68000</v>
      </c>
      <c r="E8" s="33"/>
      <c r="F8" s="33"/>
    </row>
    <row r="9" spans="1:6" ht="15.75">
      <c r="A9" s="33"/>
      <c r="B9" s="37"/>
      <c r="C9" s="33"/>
      <c r="D9" s="34"/>
      <c r="E9" s="33"/>
      <c r="F9" s="33"/>
    </row>
    <row r="10" spans="1:6" ht="15.75">
      <c r="A10" s="33"/>
      <c r="B10" s="38" t="s">
        <v>89</v>
      </c>
      <c r="C10" s="38"/>
      <c r="D10" s="35">
        <f>SUM(D4:D9)</f>
        <v>692709.87</v>
      </c>
      <c r="E10" s="33"/>
      <c r="F10" s="33"/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7" sqref="C17"/>
    </sheetView>
  </sheetViews>
  <sheetFormatPr defaultColWidth="9.00390625" defaultRowHeight="15.75"/>
  <cols>
    <col min="3" max="3" width="18.625" style="0" customWidth="1"/>
    <col min="4" max="4" width="10.375" style="0" customWidth="1"/>
  </cols>
  <sheetData>
    <row r="1" spans="1:4" ht="15.75">
      <c r="A1" s="31"/>
      <c r="B1" s="32" t="s">
        <v>90</v>
      </c>
      <c r="C1" s="31"/>
      <c r="D1" s="31"/>
    </row>
    <row r="2" spans="1:4" ht="15.75">
      <c r="A2" s="31"/>
      <c r="B2" s="32"/>
      <c r="C2" s="31"/>
      <c r="D2" s="31"/>
    </row>
    <row r="3" spans="1:4" ht="15.75">
      <c r="A3" s="31"/>
      <c r="B3" s="32"/>
      <c r="C3" s="31"/>
      <c r="D3" s="31"/>
    </row>
    <row r="4" spans="1:4" ht="15.75">
      <c r="A4" s="40" t="s">
        <v>72</v>
      </c>
      <c r="B4" s="52" t="s">
        <v>68</v>
      </c>
      <c r="C4" s="52"/>
      <c r="D4" s="40" t="s">
        <v>69</v>
      </c>
    </row>
    <row r="5" spans="1:4" ht="15.75">
      <c r="A5" s="41">
        <v>1</v>
      </c>
      <c r="B5" s="42" t="s">
        <v>57</v>
      </c>
      <c r="C5" s="41"/>
      <c r="D5" s="43">
        <v>72185</v>
      </c>
    </row>
    <row r="6" spans="1:4" ht="15.75">
      <c r="A6" s="41">
        <v>2</v>
      </c>
      <c r="B6" s="41" t="s">
        <v>58</v>
      </c>
      <c r="C6" s="41"/>
      <c r="D6" s="43">
        <v>11950</v>
      </c>
    </row>
    <row r="7" spans="1:4" ht="15.75">
      <c r="A7" s="41">
        <v>3</v>
      </c>
      <c r="B7" s="42" t="s">
        <v>62</v>
      </c>
      <c r="C7" s="41"/>
      <c r="D7" s="43"/>
    </row>
    <row r="8" spans="1:4" ht="15.75">
      <c r="A8" s="41"/>
      <c r="B8" s="42" t="s">
        <v>63</v>
      </c>
      <c r="C8" s="41"/>
      <c r="D8" s="43">
        <v>24996.29</v>
      </c>
    </row>
    <row r="9" spans="1:4" ht="15.75">
      <c r="A9" s="41">
        <v>4</v>
      </c>
      <c r="B9" s="42" t="s">
        <v>64</v>
      </c>
      <c r="C9" s="41"/>
      <c r="D9" s="43">
        <v>1100</v>
      </c>
    </row>
    <row r="10" spans="1:4" ht="15.75">
      <c r="A10" s="41">
        <v>5</v>
      </c>
      <c r="B10" s="41" t="s">
        <v>59</v>
      </c>
      <c r="C10" s="41"/>
      <c r="D10" s="43">
        <v>504</v>
      </c>
    </row>
    <row r="11" spans="1:4" ht="15.75">
      <c r="A11" s="41">
        <v>6</v>
      </c>
      <c r="B11" s="41" t="s">
        <v>60</v>
      </c>
      <c r="C11" s="41"/>
      <c r="D11" s="43">
        <v>5663.8</v>
      </c>
    </row>
    <row r="12" spans="1:4" ht="15.75">
      <c r="A12" s="41"/>
      <c r="B12" s="41"/>
      <c r="C12" s="45" t="s">
        <v>61</v>
      </c>
      <c r="D12" s="44">
        <f>SUM(D5:D11)</f>
        <v>116399.09000000001</v>
      </c>
    </row>
    <row r="13" ht="15.75">
      <c r="D13" s="5"/>
    </row>
  </sheetData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2009-02-12T06:01:31Z</cp:lastPrinted>
  <dcterms:created xsi:type="dcterms:W3CDTF">2003-02-24T08:26:54Z</dcterms:created>
  <dcterms:modified xsi:type="dcterms:W3CDTF">2009-09-21T02:50:44Z</dcterms:modified>
  <cp:category/>
  <cp:version/>
  <cp:contentType/>
  <cp:contentStatus/>
</cp:coreProperties>
</file>